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lin\Desktop\Industry Handbook 2023\"/>
    </mc:Choice>
  </mc:AlternateContent>
  <bookViews>
    <workbookView xWindow="0" yWindow="0" windowWidth="23040" windowHeight="10512" tabRatio="903"/>
  </bookViews>
  <sheets>
    <sheet name="Cover" sheetId="1" r:id="rId1"/>
    <sheet name="Abbreviations" sheetId="19" r:id="rId2"/>
    <sheet name="Notes" sheetId="18" r:id="rId3"/>
    <sheet name="Content" sheetId="2" r:id="rId4"/>
    <sheet name="1.Market Share" sheetId="3" r:id="rId5"/>
    <sheet name="2.GWP - Segment Wise" sheetId="4" r:id="rId6"/>
    <sheet name="3.Reinsurance &amp; Retention " sheetId="5" r:id="rId7"/>
    <sheet name="4.GWP - Misc. Insurance" sheetId="6" r:id="rId8"/>
    <sheet name="5.Number of Policies " sheetId="7" r:id="rId9"/>
    <sheet name="6.Policies Inforce " sheetId="8" r:id="rId10"/>
    <sheet name="7.Expense Analysis -overall" sheetId="9" r:id="rId11"/>
    <sheet name="8.Expense Analysis - Classwise" sheetId="10" r:id="rId12"/>
    <sheet name="9.Concentration of assets I" sheetId="11" r:id="rId13"/>
    <sheet name="10.Concentration of assest II" sheetId="12" r:id="rId14"/>
    <sheet name="11. Credit Quality" sheetId="17" r:id="rId15"/>
    <sheet name="12.TAC and CAR" sheetId="16" r:id="rId16"/>
    <sheet name="13.TAC" sheetId="13" r:id="rId17"/>
    <sheet name="14.RCR " sheetId="15" r:id="rId18"/>
    <sheet name="15. GWP Class &amp; Com. Wise " sheetId="27" r:id="rId19"/>
    <sheet name="16. Retention  " sheetId="31" r:id="rId20"/>
    <sheet name="17. Reinsurance Premium" sheetId="32" r:id="rId21"/>
    <sheet name="18. Earned premium" sheetId="28" r:id="rId22"/>
    <sheet name="19.Concen Assets-Companywis " sheetId="24" r:id="rId23"/>
    <sheet name="20.TAC,CAR,RCR " sheetId="14" r:id="rId24"/>
    <sheet name="21. TAC" sheetId="25" r:id="rId25"/>
    <sheet name="22. RCR" sheetId="26" r:id="rId26"/>
    <sheet name="23. Claims Incurred" sheetId="29" r:id="rId27"/>
    <sheet name="24. Combined Ratio-Com wise" sheetId="30" r:id="rId28"/>
    <sheet name="25. BS 2023 " sheetId="33" r:id="rId29"/>
    <sheet name="26. BS 2022 " sheetId="34" r:id="rId30"/>
    <sheet name="27. P &amp; L - 2023" sheetId="35" r:id="rId31"/>
    <sheet name="28.P &amp; L- 2022 " sheetId="36" r:id="rId32"/>
  </sheets>
  <externalReferences>
    <externalReference r:id="rId33"/>
    <externalReference r:id="rId34"/>
  </externalReferences>
  <definedNames>
    <definedName name="_xlnm._FilterDatabase" localSheetId="22" hidden="1">'19.Concen Assets-Companywis '!$B$3:$K$19</definedName>
    <definedName name="_xlnm._FilterDatabase" localSheetId="28" hidden="1">'25. BS 2023 '!$J$1:$N$742</definedName>
    <definedName name="_xlnm.Print_Area" localSheetId="4">'1.Market Share'!$A$1:$M$71</definedName>
    <definedName name="_xlnm.Print_Area" localSheetId="14">'11. Credit Quality'!$A$1:$K$43</definedName>
    <definedName name="_xlnm.Print_Area" localSheetId="15">'12.TAC and CAR'!$A$1:$J$42</definedName>
    <definedName name="_xlnm.Print_Area" localSheetId="16">'13.TAC'!$A$1:$H$54</definedName>
    <definedName name="_xlnm.Print_Area" localSheetId="17">'14.RCR '!$A$1:$H$17</definedName>
    <definedName name="_xlnm.Print_Area" localSheetId="18">'15. GWP Class &amp; Com. Wise '!$A$1:$J$103</definedName>
    <definedName name="_xlnm.Print_Area" localSheetId="19">'16. Retention  '!$A$1:$H$49</definedName>
    <definedName name="_xlnm.Print_Area" localSheetId="20">'17. Reinsurance Premium'!$A$1:$I$121</definedName>
    <definedName name="_xlnm.Print_Area" localSheetId="21">'18. Earned premium'!$A$1:$I$118</definedName>
    <definedName name="_xlnm.Print_Area" localSheetId="22">'19.Concen Assets-Companywis '!$A$1:$K$39</definedName>
    <definedName name="_xlnm.Print_Area" localSheetId="5">'2.GWP - Segment Wise'!$A$1:$M$15</definedName>
    <definedName name="_xlnm.Print_Area" localSheetId="23">'20.TAC,CAR,RCR '!$A$1:$I$24</definedName>
    <definedName name="_xlnm.Print_Area" localSheetId="24">'21. TAC'!$A$1:$H$24</definedName>
    <definedName name="_xlnm.Print_Area" localSheetId="25">'22. RCR'!$A$1:$K$41</definedName>
    <definedName name="_xlnm.Print_Area" localSheetId="26">'23. Claims Incurred'!$A$1:$I$126</definedName>
    <definedName name="_xlnm.Print_Area" localSheetId="27">'24. Combined Ratio-Com wise'!$A$1:$H$24</definedName>
    <definedName name="_xlnm.Print_Area" localSheetId="28">'25. BS 2023 '!$A$1:$H$740</definedName>
    <definedName name="_xlnm.Print_Area" localSheetId="29">'26. BS 2022 '!$A$1:$H$725</definedName>
    <definedName name="_xlnm.Print_Area" localSheetId="30">'27. P &amp; L - 2023'!$A$1:$L$551</definedName>
    <definedName name="_xlnm.Print_Area" localSheetId="31">'28.P &amp; L- 2022 '!$A$1:$L$558</definedName>
    <definedName name="_xlnm.Print_Area" localSheetId="6">'3.Reinsurance &amp; Retention '!$A$1:$H$38</definedName>
    <definedName name="_xlnm.Print_Area" localSheetId="7">'4.GWP - Misc. Insurance'!$A$1:$E$27</definedName>
    <definedName name="_xlnm.Print_Area" localSheetId="8">'5.Number of Policies '!$A$1:$H$16</definedName>
    <definedName name="_xlnm.Print_Area" localSheetId="9">'6.Policies Inforce '!$A$1:$G$16</definedName>
    <definedName name="_xlnm.Print_Area" localSheetId="10">'7.Expense Analysis -overall'!$A$1:$H$43</definedName>
    <definedName name="_xlnm.Print_Area" localSheetId="11">'8.Expense Analysis - Classwise'!$A$1:$H$57</definedName>
    <definedName name="_xlnm.Print_Area" localSheetId="12">'9.Concentration of assets I'!$A$1:$G$27</definedName>
    <definedName name="_xlnm.Print_Area" localSheetId="1">Abbreviations!$A$1:$E$20</definedName>
    <definedName name="_xlnm.Print_Area" localSheetId="3">Content!$A$1:$D$38</definedName>
    <definedName name="_xlnm.Print_Area" localSheetId="0">Cover!$A$1:$Z$39</definedName>
    <definedName name="_xlnm.Print_Area" localSheetId="2">Notes!$A$1:$O$15</definedName>
    <definedName name="Z_2ACFE167_4169_43A6_9AB2_59D5A2DA2DB4_.wvu.Cols" localSheetId="19" hidden="1">'16. Retention  '!#REF!</definedName>
    <definedName name="Z_2ACFE167_4169_43A6_9AB2_59D5A2DA2DB4_.wvu.PrintArea" localSheetId="18" hidden="1">'15. GWP Class &amp; Com. Wise '!$B$152:$I$180</definedName>
    <definedName name="Z_2ACFE167_4169_43A6_9AB2_59D5A2DA2DB4_.wvu.PrintArea" localSheetId="20" hidden="1">'17. Reinsurance Premium'!$B$1:$I$173</definedName>
    <definedName name="Z_2ACFE167_4169_43A6_9AB2_59D5A2DA2DB4_.wvu.PrintArea" localSheetId="21" hidden="1">'18. Earned premium'!$A$121:$J$174</definedName>
    <definedName name="Z_2ACFE167_4169_43A6_9AB2_59D5A2DA2DB4_.wvu.PrintArea" localSheetId="22" hidden="1">'19.Concen Assets-Companywis '!$A$1:$L$44</definedName>
    <definedName name="Z_2ACFE167_4169_43A6_9AB2_59D5A2DA2DB4_.wvu.PrintArea" localSheetId="26" hidden="1">'23. Claims Incurred'!$A$153:$H$156</definedName>
    <definedName name="Z_2ACFE167_4169_43A6_9AB2_59D5A2DA2DB4_.wvu.PrintArea" localSheetId="30" hidden="1">'27. P &amp; L - 2023'!$A$1:$K$569</definedName>
    <definedName name="Z_2ACFE167_4169_43A6_9AB2_59D5A2DA2DB4_.wvu.PrintTitles" localSheetId="22" hidden="1">'19.Concen Assets-Companywis '!$3:$3</definedName>
    <definedName name="Z_2ACFE167_4169_43A6_9AB2_59D5A2DA2DB4_.wvu.Rows" localSheetId="20" hidden="1">'17. Reinsurance Premium'!$145:$145</definedName>
    <definedName name="Z_46F31544_8E6F_41C5_8628_1D6EE074AF15_.wvu.PrintArea" localSheetId="18" hidden="1">'15. GWP Class &amp; Com. Wise '!$B$152:$I$180</definedName>
    <definedName name="Z_46F31544_8E6F_41C5_8628_1D6EE074AF15_.wvu.PrintArea" localSheetId="20" hidden="1">'17. Reinsurance Premium'!$B$1:$I$173</definedName>
    <definedName name="Z_46F31544_8E6F_41C5_8628_1D6EE074AF15_.wvu.PrintArea" localSheetId="21" hidden="1">'18. Earned premium'!$A$121:$J$174</definedName>
    <definedName name="Z_46F31544_8E6F_41C5_8628_1D6EE074AF15_.wvu.PrintArea" localSheetId="22" hidden="1">'19.Concen Assets-Companywis '!$A$1:$L$43</definedName>
    <definedName name="Z_46F31544_8E6F_41C5_8628_1D6EE074AF15_.wvu.PrintArea" localSheetId="26" hidden="1">'23. Claims Incurred'!$A$153:$H$156</definedName>
    <definedName name="Z_46F31544_8E6F_41C5_8628_1D6EE074AF15_.wvu.PrintTitles" localSheetId="22" hidden="1">'19.Concen Assets-Companywis '!$3:$3</definedName>
    <definedName name="Z_46F31544_8E6F_41C5_8628_1D6EE074AF15_.wvu.Rows" localSheetId="20" hidden="1">'17. Reinsurance Premium'!$145:$145</definedName>
    <definedName name="Z_5E394B0B_7867_4722_9497_A93AB2A9A773_.wvu.Cols" localSheetId="29" hidden="1">'26. BS 2022 '!#REF!</definedName>
    <definedName name="Z_5E394B0B_7867_4722_9497_A93AB2A9A773_.wvu.PrintArea" localSheetId="18" hidden="1">'15. GWP Class &amp; Com. Wise '!$B$154:$I$178</definedName>
    <definedName name="Z_5E394B0B_7867_4722_9497_A93AB2A9A773_.wvu.PrintArea" localSheetId="19" hidden="1">'16. Retention  '!$B$3:$D$51</definedName>
    <definedName name="Z_5E394B0B_7867_4722_9497_A93AB2A9A773_.wvu.PrintArea" localSheetId="20" hidden="1">'17. Reinsurance Premium'!$B$1:$H$171</definedName>
    <definedName name="Z_5E394B0B_7867_4722_9497_A93AB2A9A773_.wvu.PrintArea" localSheetId="21" hidden="1">'18. Earned premium'!$B$145:$H$166</definedName>
    <definedName name="Z_5E394B0B_7867_4722_9497_A93AB2A9A773_.wvu.PrintArea" localSheetId="22" hidden="1">'19.Concen Assets-Companywis '!$B$23:$J$36</definedName>
    <definedName name="Z_5E394B0B_7867_4722_9497_A93AB2A9A773_.wvu.PrintArea" localSheetId="26" hidden="1">'23. Claims Incurred'!$B$3:$H$153</definedName>
    <definedName name="Z_5E394B0B_7867_4722_9497_A93AB2A9A773_.wvu.PrintArea" localSheetId="28" hidden="1">'25. BS 2023 '!$C$1:$H$49</definedName>
    <definedName name="Z_5E394B0B_7867_4722_9497_A93AB2A9A773_.wvu.PrintArea" localSheetId="30" hidden="1">'27. P &amp; L - 2023'!$B$373:$K$405</definedName>
    <definedName name="Z_5E394B0B_7867_4722_9497_A93AB2A9A773_.wvu.PrintArea" localSheetId="31" hidden="1">'28.P &amp; L- 2022 '!$B$377:$K$408</definedName>
    <definedName name="Z_5E394B0B_7867_4722_9497_A93AB2A9A773_.wvu.Rows" localSheetId="28" hidden="1">'25. BS 2023 '!$598:$598</definedName>
    <definedName name="Z_5E394B0B_7867_4722_9497_A93AB2A9A773_.wvu.Rows" localSheetId="29" hidden="1">'26. BS 2022 '!#REF!</definedName>
    <definedName name="Z_8A2AFBA4_BC0D_47DB_BC87_22A66B6E47A0_.wvu.Cols" localSheetId="19" hidden="1">'16. Retention  '!#REF!</definedName>
    <definedName name="Z_967E0446_E234_427F_8E57_7FE287052E2E_.wvu.Cols" localSheetId="19" hidden="1">'16. Retention  '!#REF!</definedName>
    <definedName name="Z_967E0446_E234_427F_8E57_7FE287052E2E_.wvu.PrintArea" localSheetId="18" hidden="1">'15. GWP Class &amp; Com. Wise '!$B$152:$I$180</definedName>
    <definedName name="Z_967E0446_E234_427F_8E57_7FE287052E2E_.wvu.PrintArea" localSheetId="20" hidden="1">'17. Reinsurance Premium'!$B$1:$I$173</definedName>
    <definedName name="Z_967E0446_E234_427F_8E57_7FE287052E2E_.wvu.PrintArea" localSheetId="21" hidden="1">'18. Earned premium'!$A$121:$J$174</definedName>
    <definedName name="Z_967E0446_E234_427F_8E57_7FE287052E2E_.wvu.PrintArea" localSheetId="22" hidden="1">'19.Concen Assets-Companywis '!$A$1:$L$44</definedName>
    <definedName name="Z_967E0446_E234_427F_8E57_7FE287052E2E_.wvu.PrintArea" localSheetId="26" hidden="1">'23. Claims Incurred'!$A$153:$H$156</definedName>
    <definedName name="Z_967E0446_E234_427F_8E57_7FE287052E2E_.wvu.PrintArea" localSheetId="30" hidden="1">'27. P &amp; L - 2023'!$A$1:$K$569</definedName>
    <definedName name="Z_967E0446_E234_427F_8E57_7FE287052E2E_.wvu.PrintTitles" localSheetId="22" hidden="1">'19.Concen Assets-Companywis '!$3:$3</definedName>
    <definedName name="Z_967E0446_E234_427F_8E57_7FE287052E2E_.wvu.Rows" localSheetId="20" hidden="1">'17. Reinsurance Premium'!$145:$145</definedName>
    <definedName name="Z_B1E1B596_A9A1_411D_A882_A48CB025B978_.wvu.Cols" localSheetId="28" hidden="1">'25. BS 2023 '!$D:$D</definedName>
    <definedName name="Z_B1E1B596_A9A1_411D_A882_A48CB025B978_.wvu.PrintArea" localSheetId="18" hidden="1">'15. GWP Class &amp; Com. Wise '!$A$1:$I$180</definedName>
    <definedName name="Z_B1E1B596_A9A1_411D_A882_A48CB025B978_.wvu.PrintArea" localSheetId="20" hidden="1">'17. Reinsurance Premium'!$B$1:$H$191</definedName>
    <definedName name="Z_B1E1B596_A9A1_411D_A882_A48CB025B978_.wvu.PrintArea" localSheetId="21" hidden="1">'18. Earned premium'!$A$121:$H$174</definedName>
    <definedName name="Z_B1E1B596_A9A1_411D_A882_A48CB025B978_.wvu.PrintArea" localSheetId="22" hidden="1">'19.Concen Assets-Companywis '!$A$1:$L$41</definedName>
    <definedName name="Z_B1E1B596_A9A1_411D_A882_A48CB025B978_.wvu.PrintArea" localSheetId="26" hidden="1">'23. Claims Incurred'!$A$3:$H$156</definedName>
    <definedName name="Z_B1E1B596_A9A1_411D_A882_A48CB025B978_.wvu.PrintArea" localSheetId="30" hidden="1">'27. P &amp; L - 2023'!$A$1:$K$569</definedName>
    <definedName name="Z_B1E1B596_A9A1_411D_A882_A48CB025B978_.wvu.Rows" localSheetId="28" hidden="1">'25. BS 2023 '!$598:$598</definedName>
    <definedName name="Z_B1E1B596_A9A1_411D_A882_A48CB025B978_.wvu.Rows" localSheetId="29" hidden="1">'26. BS 2022 '!#REF!</definedName>
    <definedName name="Z_B2E1A0C6_5BA1_4CF1_B412_16D81FCDF11F_.wvu.Cols" localSheetId="19" hidden="1">'16. Retention  '!#REF!</definedName>
    <definedName name="Z_B2E1A0C6_5BA1_4CF1_B412_16D81FCDF11F_.wvu.PrintArea" localSheetId="18" hidden="1">'15. GWP Class &amp; Com. Wise '!$B$152:$I$180</definedName>
    <definedName name="Z_B2E1A0C6_5BA1_4CF1_B412_16D81FCDF11F_.wvu.PrintArea" localSheetId="20" hidden="1">'17. Reinsurance Premium'!$B$1:$I$173</definedName>
    <definedName name="Z_B2E1A0C6_5BA1_4CF1_B412_16D81FCDF11F_.wvu.PrintArea" localSheetId="21" hidden="1">'18. Earned premium'!$A$121:$J$174</definedName>
    <definedName name="Z_B2E1A0C6_5BA1_4CF1_B412_16D81FCDF11F_.wvu.PrintArea" localSheetId="22" hidden="1">'19.Concen Assets-Companywis '!$A$1:$L$44</definedName>
    <definedName name="Z_B2E1A0C6_5BA1_4CF1_B412_16D81FCDF11F_.wvu.PrintArea" localSheetId="26" hidden="1">'23. Claims Incurred'!$A$153:$H$156</definedName>
    <definedName name="Z_B2E1A0C6_5BA1_4CF1_B412_16D81FCDF11F_.wvu.PrintArea" localSheetId="30" hidden="1">'27. P &amp; L - 2023'!$A$5:$K$569</definedName>
    <definedName name="Z_B2E1A0C6_5BA1_4CF1_B412_16D81FCDF11F_.wvu.PrintTitles" localSheetId="22" hidden="1">'19.Concen Assets-Companywis '!$3:$3</definedName>
    <definedName name="Z_B2E1A0C6_5BA1_4CF1_B412_16D81FCDF11F_.wvu.Rows" localSheetId="20" hidden="1">'17. Reinsurance Premium'!$145:$145</definedName>
    <definedName name="Z_CEBD2831_4C30_417E_804F_59BB3DFB519D_.wvu.Cols" localSheetId="19" hidden="1">'16. Retention  '!#REF!</definedName>
    <definedName name="Z_E82B35BE_4719_4C53_A9EF_1CC6F153A6F3_.wvu.PrintArea" localSheetId="18" hidden="1">'15. GWP Class &amp; Com. Wise '!$B$152:$I$180</definedName>
    <definedName name="Z_E82B35BE_4719_4C53_A9EF_1CC6F153A6F3_.wvu.PrintArea" localSheetId="20" hidden="1">'17. Reinsurance Premium'!$B$1:$H$192</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3" l="1"/>
  <c r="E21" i="14"/>
  <c r="I542" i="36"/>
  <c r="I539" i="36"/>
  <c r="I538" i="36"/>
  <c r="I537" i="36"/>
  <c r="I536" i="36"/>
  <c r="I535" i="36"/>
  <c r="I533" i="36"/>
  <c r="H532" i="36"/>
  <c r="H534" i="36"/>
  <c r="G532" i="36"/>
  <c r="G534" i="36"/>
  <c r="G540" i="36"/>
  <c r="F532" i="36"/>
  <c r="F534" i="36"/>
  <c r="F540" i="36"/>
  <c r="E532" i="36"/>
  <c r="E534" i="36"/>
  <c r="E540" i="36"/>
  <c r="D532" i="36"/>
  <c r="D534" i="36"/>
  <c r="D540" i="36"/>
  <c r="C532" i="36"/>
  <c r="C534" i="36"/>
  <c r="C540" i="36"/>
  <c r="I531" i="36"/>
  <c r="I530" i="36"/>
  <c r="I529" i="36"/>
  <c r="I528" i="36"/>
  <c r="I505" i="36"/>
  <c r="I502" i="36"/>
  <c r="I501" i="36"/>
  <c r="I500" i="36"/>
  <c r="I496" i="36"/>
  <c r="H495" i="36"/>
  <c r="H497" i="36"/>
  <c r="H503" i="36"/>
  <c r="G495" i="36"/>
  <c r="G497" i="36"/>
  <c r="G503" i="36"/>
  <c r="F495" i="36"/>
  <c r="F497" i="36"/>
  <c r="F503" i="36"/>
  <c r="E495" i="36"/>
  <c r="E497" i="36"/>
  <c r="E503" i="36"/>
  <c r="D495" i="36"/>
  <c r="D497" i="36"/>
  <c r="D503" i="36"/>
  <c r="C495" i="36"/>
  <c r="C497" i="36"/>
  <c r="C503" i="36"/>
  <c r="I494" i="36"/>
  <c r="I493" i="36"/>
  <c r="I492" i="36"/>
  <c r="I491" i="36"/>
  <c r="I468" i="36"/>
  <c r="I465" i="36"/>
  <c r="I464" i="36"/>
  <c r="I463" i="36"/>
  <c r="I462" i="36"/>
  <c r="I461" i="36"/>
  <c r="I459" i="36"/>
  <c r="H458" i="36"/>
  <c r="H460" i="36"/>
  <c r="G458" i="36"/>
  <c r="G460" i="36"/>
  <c r="G466" i="36"/>
  <c r="F458" i="36"/>
  <c r="F460" i="36"/>
  <c r="F466" i="36"/>
  <c r="E458" i="36"/>
  <c r="E460" i="36"/>
  <c r="E466" i="36"/>
  <c r="D458" i="36"/>
  <c r="D460" i="36"/>
  <c r="D466" i="36"/>
  <c r="C458" i="36"/>
  <c r="C460" i="36"/>
  <c r="C466" i="36"/>
  <c r="I457" i="36"/>
  <c r="I456" i="36"/>
  <c r="I455" i="36"/>
  <c r="I454" i="36"/>
  <c r="I431" i="36"/>
  <c r="I430" i="36"/>
  <c r="I428" i="36"/>
  <c r="I427" i="36"/>
  <c r="I426" i="36"/>
  <c r="I425" i="36"/>
  <c r="I424" i="36"/>
  <c r="I422" i="36"/>
  <c r="H421" i="36"/>
  <c r="G421" i="36"/>
  <c r="G423" i="36"/>
  <c r="G429" i="36"/>
  <c r="F421" i="36"/>
  <c r="F423" i="36"/>
  <c r="F429" i="36"/>
  <c r="E421" i="36"/>
  <c r="E423" i="36"/>
  <c r="E429" i="36"/>
  <c r="D421" i="36"/>
  <c r="D423" i="36"/>
  <c r="D429" i="36"/>
  <c r="C421" i="36"/>
  <c r="C423" i="36"/>
  <c r="C429" i="36"/>
  <c r="I420" i="36"/>
  <c r="I419" i="36"/>
  <c r="I418" i="36"/>
  <c r="I417" i="36"/>
  <c r="K403" i="36"/>
  <c r="K401" i="36"/>
  <c r="J401" i="36"/>
  <c r="K394" i="36"/>
  <c r="K23" i="36"/>
  <c r="J394" i="36"/>
  <c r="J391" i="36"/>
  <c r="J390" i="36"/>
  <c r="J389" i="36"/>
  <c r="J385" i="36"/>
  <c r="K384" i="36"/>
  <c r="K13" i="36"/>
  <c r="I384" i="36"/>
  <c r="I13" i="36"/>
  <c r="H384" i="36"/>
  <c r="H386" i="36"/>
  <c r="H392" i="36"/>
  <c r="G384" i="36"/>
  <c r="G386" i="36"/>
  <c r="G392" i="36"/>
  <c r="F384" i="36"/>
  <c r="F386" i="36"/>
  <c r="F392" i="36"/>
  <c r="E384" i="36"/>
  <c r="E386" i="36"/>
  <c r="E392" i="36"/>
  <c r="D384" i="36"/>
  <c r="D386" i="36"/>
  <c r="D392" i="36"/>
  <c r="C384" i="36"/>
  <c r="C386" i="36"/>
  <c r="C392" i="36"/>
  <c r="J383" i="36"/>
  <c r="J382" i="36"/>
  <c r="J381" i="36"/>
  <c r="J380" i="36"/>
  <c r="I357" i="36"/>
  <c r="I354" i="36"/>
  <c r="I353" i="36"/>
  <c r="I352" i="36"/>
  <c r="I351" i="36"/>
  <c r="I350" i="36"/>
  <c r="I348" i="36"/>
  <c r="H347" i="36"/>
  <c r="G347" i="36"/>
  <c r="G349" i="36"/>
  <c r="G355" i="36"/>
  <c r="F347" i="36"/>
  <c r="F349" i="36"/>
  <c r="F355" i="36"/>
  <c r="E347" i="36"/>
  <c r="E349" i="36"/>
  <c r="E355" i="36"/>
  <c r="D347" i="36"/>
  <c r="D349" i="36"/>
  <c r="D355" i="36"/>
  <c r="C347" i="36"/>
  <c r="C349" i="36"/>
  <c r="C355" i="36"/>
  <c r="I346" i="36"/>
  <c r="I345" i="36"/>
  <c r="I344" i="36"/>
  <c r="I343" i="36"/>
  <c r="I320" i="36"/>
  <c r="I317" i="36"/>
  <c r="I316" i="36"/>
  <c r="I315" i="36"/>
  <c r="I314" i="36"/>
  <c r="I313" i="36"/>
  <c r="I311" i="36"/>
  <c r="H310" i="36"/>
  <c r="H312" i="36"/>
  <c r="H318" i="36"/>
  <c r="G310" i="36"/>
  <c r="G312" i="36"/>
  <c r="G318" i="36"/>
  <c r="F310" i="36"/>
  <c r="F312" i="36"/>
  <c r="F318" i="36"/>
  <c r="E310" i="36"/>
  <c r="E312" i="36"/>
  <c r="E318" i="36"/>
  <c r="D310" i="36"/>
  <c r="D312" i="36"/>
  <c r="D318" i="36"/>
  <c r="C310" i="36"/>
  <c r="C312" i="36"/>
  <c r="C318" i="36"/>
  <c r="I309" i="36"/>
  <c r="I308" i="36"/>
  <c r="I307" i="36"/>
  <c r="I306" i="36"/>
  <c r="I282" i="36"/>
  <c r="I279" i="36"/>
  <c r="I278" i="36"/>
  <c r="I277" i="36"/>
  <c r="I276" i="36"/>
  <c r="I275" i="36"/>
  <c r="I273" i="36"/>
  <c r="H272" i="36"/>
  <c r="H274" i="36"/>
  <c r="H280" i="36"/>
  <c r="G272" i="36"/>
  <c r="G274" i="36"/>
  <c r="G280" i="36"/>
  <c r="F272" i="36"/>
  <c r="F274" i="36"/>
  <c r="F280" i="36"/>
  <c r="E272" i="36"/>
  <c r="E274" i="36"/>
  <c r="E280" i="36"/>
  <c r="D272" i="36"/>
  <c r="D274" i="36"/>
  <c r="D280" i="36"/>
  <c r="C272" i="36"/>
  <c r="C274" i="36"/>
  <c r="C280" i="36"/>
  <c r="I271" i="36"/>
  <c r="I270" i="36"/>
  <c r="I269" i="36"/>
  <c r="I268" i="36"/>
  <c r="I245" i="36"/>
  <c r="I242" i="36"/>
  <c r="I241" i="36"/>
  <c r="I240" i="36"/>
  <c r="I239" i="36"/>
  <c r="I238" i="36"/>
  <c r="I236" i="36"/>
  <c r="H235" i="36"/>
  <c r="G235" i="36"/>
  <c r="G237" i="36"/>
  <c r="G243" i="36"/>
  <c r="F235" i="36"/>
  <c r="F237" i="36"/>
  <c r="F243" i="36"/>
  <c r="E235" i="36"/>
  <c r="E237" i="36"/>
  <c r="E243" i="36"/>
  <c r="D235" i="36"/>
  <c r="D237" i="36"/>
  <c r="D243" i="36"/>
  <c r="C235" i="36"/>
  <c r="C237" i="36"/>
  <c r="C243" i="36"/>
  <c r="I234" i="36"/>
  <c r="I233" i="36"/>
  <c r="I232" i="36"/>
  <c r="I231" i="36"/>
  <c r="I208" i="36"/>
  <c r="I205" i="36"/>
  <c r="I204" i="36"/>
  <c r="I203" i="36"/>
  <c r="I199" i="36"/>
  <c r="H198" i="36"/>
  <c r="H200" i="36"/>
  <c r="H206" i="36"/>
  <c r="G198" i="36"/>
  <c r="G200" i="36"/>
  <c r="G206" i="36"/>
  <c r="F198" i="36"/>
  <c r="F200" i="36"/>
  <c r="F206" i="36"/>
  <c r="E198" i="36"/>
  <c r="E200" i="36"/>
  <c r="E206" i="36"/>
  <c r="D198" i="36"/>
  <c r="D200" i="36"/>
  <c r="D206" i="36"/>
  <c r="C198" i="36"/>
  <c r="C200" i="36"/>
  <c r="C206" i="36"/>
  <c r="I197" i="36"/>
  <c r="I196" i="36"/>
  <c r="I195" i="36"/>
  <c r="I194" i="36"/>
  <c r="I171" i="36"/>
  <c r="I168" i="36"/>
  <c r="I167" i="36"/>
  <c r="I166" i="36"/>
  <c r="I164" i="36"/>
  <c r="I162" i="36"/>
  <c r="H161" i="36"/>
  <c r="H163" i="36"/>
  <c r="H169" i="36"/>
  <c r="G161" i="36"/>
  <c r="G163" i="36"/>
  <c r="G169" i="36"/>
  <c r="F161" i="36"/>
  <c r="F163" i="36"/>
  <c r="F169" i="36"/>
  <c r="E161" i="36"/>
  <c r="E163" i="36"/>
  <c r="E169" i="36"/>
  <c r="D161" i="36"/>
  <c r="C161" i="36"/>
  <c r="C163" i="36"/>
  <c r="C169" i="36"/>
  <c r="I160" i="36"/>
  <c r="I159" i="36"/>
  <c r="I158" i="36"/>
  <c r="I157" i="36"/>
  <c r="I134" i="36"/>
  <c r="I131" i="36"/>
  <c r="I130" i="36"/>
  <c r="I129" i="36"/>
  <c r="I128" i="36"/>
  <c r="I127" i="36"/>
  <c r="I125" i="36"/>
  <c r="H124" i="36"/>
  <c r="H126" i="36"/>
  <c r="H132" i="36"/>
  <c r="G124" i="36"/>
  <c r="G126" i="36"/>
  <c r="G132" i="36"/>
  <c r="F124" i="36"/>
  <c r="F126" i="36"/>
  <c r="F132" i="36"/>
  <c r="E124" i="36"/>
  <c r="E126" i="36"/>
  <c r="E132" i="36"/>
  <c r="D124" i="36"/>
  <c r="D126" i="36"/>
  <c r="D132" i="36"/>
  <c r="C124" i="36"/>
  <c r="C126" i="36"/>
  <c r="I123" i="36"/>
  <c r="I122" i="36"/>
  <c r="I121" i="36"/>
  <c r="I120" i="36"/>
  <c r="I97" i="36"/>
  <c r="I94" i="36"/>
  <c r="I93" i="36"/>
  <c r="I92" i="36"/>
  <c r="I88" i="36"/>
  <c r="H87" i="36"/>
  <c r="H89" i="36"/>
  <c r="G87" i="36"/>
  <c r="G89" i="36"/>
  <c r="G95" i="36"/>
  <c r="F87" i="36"/>
  <c r="F89" i="36"/>
  <c r="F95" i="36"/>
  <c r="E87" i="36"/>
  <c r="E89" i="36"/>
  <c r="E95" i="36"/>
  <c r="D87" i="36"/>
  <c r="D89" i="36"/>
  <c r="D95" i="36"/>
  <c r="C87" i="36"/>
  <c r="C89" i="36"/>
  <c r="C95" i="36"/>
  <c r="I86" i="36"/>
  <c r="I85" i="36"/>
  <c r="I84" i="36"/>
  <c r="I83" i="36"/>
  <c r="I60" i="36"/>
  <c r="I57" i="36"/>
  <c r="I56" i="36"/>
  <c r="I55" i="36"/>
  <c r="I53" i="36"/>
  <c r="I51" i="36"/>
  <c r="H50" i="36"/>
  <c r="H52" i="36"/>
  <c r="G50" i="36"/>
  <c r="G52" i="36"/>
  <c r="F50" i="36"/>
  <c r="F52" i="36"/>
  <c r="E50" i="36"/>
  <c r="D50" i="36"/>
  <c r="C50" i="36"/>
  <c r="I49" i="36"/>
  <c r="I48" i="36"/>
  <c r="I47" i="36"/>
  <c r="I46" i="36"/>
  <c r="K36" i="36"/>
  <c r="J36" i="36"/>
  <c r="K34" i="36"/>
  <c r="J34" i="36"/>
  <c r="J32" i="36"/>
  <c r="K31" i="36"/>
  <c r="J31" i="36"/>
  <c r="K29" i="36"/>
  <c r="K28" i="36"/>
  <c r="J28" i="36"/>
  <c r="J27" i="36"/>
  <c r="K26" i="36"/>
  <c r="J26" i="36"/>
  <c r="K25" i="36"/>
  <c r="J25" i="36"/>
  <c r="J24" i="36"/>
  <c r="K22" i="36"/>
  <c r="J22" i="36"/>
  <c r="K20" i="36"/>
  <c r="I20" i="36"/>
  <c r="H20" i="36"/>
  <c r="G20" i="36"/>
  <c r="F20" i="36"/>
  <c r="E20" i="36"/>
  <c r="D20" i="36"/>
  <c r="C20" i="36"/>
  <c r="K19" i="36"/>
  <c r="I19" i="36"/>
  <c r="H19" i="36"/>
  <c r="G19" i="36"/>
  <c r="F19" i="36"/>
  <c r="E19" i="36"/>
  <c r="D19" i="36"/>
  <c r="C19" i="36"/>
  <c r="K18" i="36"/>
  <c r="I18" i="36"/>
  <c r="H18" i="36"/>
  <c r="G18" i="36"/>
  <c r="F18" i="36"/>
  <c r="E18" i="36"/>
  <c r="D18" i="36"/>
  <c r="C18" i="36"/>
  <c r="K16" i="36"/>
  <c r="I16" i="36"/>
  <c r="H16" i="36"/>
  <c r="G16" i="36"/>
  <c r="F16" i="36"/>
  <c r="E16" i="36"/>
  <c r="D16" i="36"/>
  <c r="C16" i="36"/>
  <c r="K14" i="36"/>
  <c r="I14" i="36"/>
  <c r="H14" i="36"/>
  <c r="G14" i="36"/>
  <c r="F14" i="36"/>
  <c r="E14" i="36"/>
  <c r="D14" i="36"/>
  <c r="C14" i="36"/>
  <c r="K12" i="36"/>
  <c r="I12" i="36"/>
  <c r="H12" i="36"/>
  <c r="G12" i="36"/>
  <c r="F12" i="36"/>
  <c r="E12" i="36"/>
  <c r="D12" i="36"/>
  <c r="C12" i="36"/>
  <c r="K11" i="36"/>
  <c r="I11" i="36"/>
  <c r="H11" i="36"/>
  <c r="G11" i="36"/>
  <c r="F11" i="36"/>
  <c r="E11" i="36"/>
  <c r="D11" i="36"/>
  <c r="C11" i="36"/>
  <c r="K10" i="36"/>
  <c r="I10" i="36"/>
  <c r="H10" i="36"/>
  <c r="G10" i="36"/>
  <c r="F10" i="36"/>
  <c r="E10" i="36"/>
  <c r="D10" i="36"/>
  <c r="C10" i="36"/>
  <c r="K9" i="36"/>
  <c r="I9" i="36"/>
  <c r="H9" i="36"/>
  <c r="G9" i="36"/>
  <c r="F9" i="36"/>
  <c r="E9" i="36"/>
  <c r="D9" i="36"/>
  <c r="C9" i="36"/>
  <c r="J9" i="36"/>
  <c r="I535" i="35"/>
  <c r="I532" i="35"/>
  <c r="I531" i="35"/>
  <c r="I530" i="35"/>
  <c r="I526" i="35"/>
  <c r="H525" i="35"/>
  <c r="H527" i="35"/>
  <c r="H533" i="35"/>
  <c r="G525" i="35"/>
  <c r="G527" i="35"/>
  <c r="G533" i="35"/>
  <c r="F525" i="35"/>
  <c r="F527" i="35"/>
  <c r="F533" i="35"/>
  <c r="E525" i="35"/>
  <c r="E527" i="35"/>
  <c r="E533" i="35"/>
  <c r="D525" i="35"/>
  <c r="D527" i="35"/>
  <c r="D533" i="35"/>
  <c r="C525" i="35"/>
  <c r="C527" i="35"/>
  <c r="C533" i="35"/>
  <c r="I524" i="35"/>
  <c r="I523" i="35"/>
  <c r="I522" i="35"/>
  <c r="I521" i="35"/>
  <c r="I499" i="35"/>
  <c r="I495" i="35"/>
  <c r="I494" i="35"/>
  <c r="I490" i="35"/>
  <c r="H489" i="35"/>
  <c r="H491" i="35"/>
  <c r="H497" i="35"/>
  <c r="G489" i="35"/>
  <c r="G491" i="35"/>
  <c r="G497" i="35"/>
  <c r="F489" i="35"/>
  <c r="F491" i="35"/>
  <c r="F497" i="35"/>
  <c r="E489" i="35"/>
  <c r="E491" i="35"/>
  <c r="E497" i="35"/>
  <c r="D489" i="35"/>
  <c r="D491" i="35"/>
  <c r="D497" i="35"/>
  <c r="C489" i="35"/>
  <c r="C491" i="35"/>
  <c r="C497" i="35"/>
  <c r="I488" i="35"/>
  <c r="I487" i="35"/>
  <c r="I486" i="35"/>
  <c r="I485" i="35"/>
  <c r="I463" i="35"/>
  <c r="I459" i="35"/>
  <c r="I458" i="35"/>
  <c r="I454" i="35"/>
  <c r="H453" i="35"/>
  <c r="H455" i="35"/>
  <c r="H461" i="35"/>
  <c r="G453" i="35"/>
  <c r="G455" i="35"/>
  <c r="G461" i="35"/>
  <c r="F453" i="35"/>
  <c r="F455" i="35"/>
  <c r="F461" i="35"/>
  <c r="E453" i="35"/>
  <c r="E455" i="35"/>
  <c r="E461" i="35"/>
  <c r="D453" i="35"/>
  <c r="D455" i="35"/>
  <c r="D461" i="35"/>
  <c r="C453" i="35"/>
  <c r="C455" i="35"/>
  <c r="C461" i="35"/>
  <c r="I452" i="35"/>
  <c r="I451" i="35"/>
  <c r="I450" i="35"/>
  <c r="I449" i="35"/>
  <c r="I427" i="35"/>
  <c r="I424" i="35"/>
  <c r="I423" i="35"/>
  <c r="I422" i="35"/>
  <c r="I418" i="35"/>
  <c r="H417" i="35"/>
  <c r="H419" i="35"/>
  <c r="H425" i="35"/>
  <c r="G417" i="35"/>
  <c r="G419" i="35"/>
  <c r="G425" i="35"/>
  <c r="F417" i="35"/>
  <c r="F419" i="35"/>
  <c r="F425" i="35"/>
  <c r="E417" i="35"/>
  <c r="E419" i="35"/>
  <c r="E425" i="35"/>
  <c r="D417" i="35"/>
  <c r="D419" i="35"/>
  <c r="D425" i="35"/>
  <c r="C417" i="35"/>
  <c r="C419" i="35"/>
  <c r="C425" i="35"/>
  <c r="I416" i="35"/>
  <c r="I415" i="35"/>
  <c r="I414" i="35"/>
  <c r="I413" i="35"/>
  <c r="K399" i="35"/>
  <c r="K397" i="35"/>
  <c r="K30" i="35"/>
  <c r="J397" i="35"/>
  <c r="K390" i="35"/>
  <c r="K23" i="35"/>
  <c r="J390" i="35"/>
  <c r="J387" i="35"/>
  <c r="J386" i="35"/>
  <c r="J385" i="35"/>
  <c r="J381" i="35"/>
  <c r="K380" i="35"/>
  <c r="K382" i="35"/>
  <c r="K388" i="35"/>
  <c r="I380" i="35"/>
  <c r="I382" i="35"/>
  <c r="I388" i="35"/>
  <c r="H380" i="35"/>
  <c r="H382" i="35"/>
  <c r="H388" i="35"/>
  <c r="G380" i="35"/>
  <c r="G382" i="35"/>
  <c r="G388" i="35"/>
  <c r="F380" i="35"/>
  <c r="F382" i="35"/>
  <c r="F388" i="35"/>
  <c r="E380" i="35"/>
  <c r="E382" i="35"/>
  <c r="E388" i="35"/>
  <c r="D380" i="35"/>
  <c r="D382" i="35"/>
  <c r="D388" i="35"/>
  <c r="C380" i="35"/>
  <c r="C382" i="35"/>
  <c r="C388" i="35"/>
  <c r="J379" i="35"/>
  <c r="J378" i="35"/>
  <c r="J377" i="35"/>
  <c r="J376" i="35"/>
  <c r="I353" i="35"/>
  <c r="I350" i="35"/>
  <c r="I349" i="35"/>
  <c r="I348" i="35"/>
  <c r="I344" i="35"/>
  <c r="H343" i="35"/>
  <c r="H345" i="35"/>
  <c r="H351" i="35"/>
  <c r="G343" i="35"/>
  <c r="G345" i="35"/>
  <c r="G351" i="35"/>
  <c r="F343" i="35"/>
  <c r="F345" i="35"/>
  <c r="F351" i="35"/>
  <c r="E343" i="35"/>
  <c r="E345" i="35"/>
  <c r="E351" i="35"/>
  <c r="D343" i="35"/>
  <c r="D345" i="35"/>
  <c r="D351" i="35"/>
  <c r="C343" i="35"/>
  <c r="C345" i="35"/>
  <c r="C351" i="35"/>
  <c r="I342" i="35"/>
  <c r="I341" i="35"/>
  <c r="I340" i="35"/>
  <c r="I339" i="35"/>
  <c r="I317" i="35"/>
  <c r="I314" i="35"/>
  <c r="I313" i="35"/>
  <c r="I312" i="35"/>
  <c r="I308" i="35"/>
  <c r="H307" i="35"/>
  <c r="H309" i="35"/>
  <c r="H315" i="35"/>
  <c r="G307" i="35"/>
  <c r="G309" i="35"/>
  <c r="G315" i="35"/>
  <c r="F307" i="35"/>
  <c r="F309" i="35"/>
  <c r="F315" i="35"/>
  <c r="E307" i="35"/>
  <c r="E309" i="35"/>
  <c r="E315" i="35"/>
  <c r="D307" i="35"/>
  <c r="D309" i="35"/>
  <c r="D315" i="35"/>
  <c r="C307" i="35"/>
  <c r="C309" i="35"/>
  <c r="C315" i="35"/>
  <c r="I306" i="35"/>
  <c r="I305" i="35"/>
  <c r="I304" i="35"/>
  <c r="I303" i="35"/>
  <c r="I281" i="35"/>
  <c r="I278" i="35"/>
  <c r="I277" i="35"/>
  <c r="I276" i="35"/>
  <c r="I272" i="35"/>
  <c r="H271" i="35"/>
  <c r="H273" i="35"/>
  <c r="H279" i="35"/>
  <c r="G271" i="35"/>
  <c r="G273" i="35"/>
  <c r="G279" i="35"/>
  <c r="F271" i="35"/>
  <c r="F273" i="35"/>
  <c r="F279" i="35"/>
  <c r="E271" i="35"/>
  <c r="E273" i="35"/>
  <c r="E279" i="35"/>
  <c r="D271" i="35"/>
  <c r="D273" i="35"/>
  <c r="D279" i="35"/>
  <c r="C271" i="35"/>
  <c r="C273" i="35"/>
  <c r="C279" i="35"/>
  <c r="I270" i="35"/>
  <c r="I269" i="35"/>
  <c r="I268" i="35"/>
  <c r="I267" i="35"/>
  <c r="I245" i="35"/>
  <c r="I242" i="35"/>
  <c r="I241" i="35"/>
  <c r="I240" i="35"/>
  <c r="I239" i="35"/>
  <c r="I236" i="35"/>
  <c r="H235" i="35"/>
  <c r="H237" i="35"/>
  <c r="H243" i="35"/>
  <c r="G235" i="35"/>
  <c r="G237" i="35"/>
  <c r="G243" i="35"/>
  <c r="F235" i="35"/>
  <c r="F237" i="35"/>
  <c r="F243" i="35"/>
  <c r="E235" i="35"/>
  <c r="E237" i="35"/>
  <c r="E243" i="35"/>
  <c r="D235" i="35"/>
  <c r="D237" i="35"/>
  <c r="D243" i="35"/>
  <c r="C235" i="35"/>
  <c r="C237" i="35"/>
  <c r="C243" i="35"/>
  <c r="I234" i="35"/>
  <c r="I233" i="35"/>
  <c r="I232" i="35"/>
  <c r="I231" i="35"/>
  <c r="I208" i="35"/>
  <c r="I205" i="35"/>
  <c r="I204" i="35"/>
  <c r="I203" i="35"/>
  <c r="I202" i="35"/>
  <c r="I199" i="35"/>
  <c r="H198" i="35"/>
  <c r="H200" i="35"/>
  <c r="H206" i="35"/>
  <c r="G198" i="35"/>
  <c r="G200" i="35"/>
  <c r="G206" i="35"/>
  <c r="F198" i="35"/>
  <c r="F200" i="35"/>
  <c r="F206" i="35"/>
  <c r="E198" i="35"/>
  <c r="E200" i="35"/>
  <c r="E206" i="35"/>
  <c r="D198" i="35"/>
  <c r="D200" i="35"/>
  <c r="D206" i="35"/>
  <c r="C198" i="35"/>
  <c r="C200" i="35"/>
  <c r="C206" i="35"/>
  <c r="I197" i="35"/>
  <c r="I196" i="35"/>
  <c r="I195" i="35"/>
  <c r="I194" i="35"/>
  <c r="I172" i="35"/>
  <c r="I168" i="35"/>
  <c r="I167" i="35"/>
  <c r="I163" i="35"/>
  <c r="H162" i="35"/>
  <c r="H164" i="35"/>
  <c r="H170" i="35"/>
  <c r="G162" i="35"/>
  <c r="G164" i="35"/>
  <c r="G170" i="35"/>
  <c r="F162" i="35"/>
  <c r="F164" i="35"/>
  <c r="F170" i="35"/>
  <c r="E162" i="35"/>
  <c r="E164" i="35"/>
  <c r="E170" i="35"/>
  <c r="D162" i="35"/>
  <c r="D164" i="35"/>
  <c r="D170" i="35"/>
  <c r="C162" i="35"/>
  <c r="C164" i="35"/>
  <c r="C170" i="35"/>
  <c r="I161" i="35"/>
  <c r="I160" i="35"/>
  <c r="I159" i="35"/>
  <c r="I158" i="35"/>
  <c r="I135" i="35"/>
  <c r="I132" i="35"/>
  <c r="I131" i="35"/>
  <c r="I130" i="35"/>
  <c r="I129" i="35"/>
  <c r="I126" i="35"/>
  <c r="H125" i="35"/>
  <c r="H127" i="35"/>
  <c r="H133" i="35"/>
  <c r="G125" i="35"/>
  <c r="G127" i="35"/>
  <c r="G133" i="35"/>
  <c r="F125" i="35"/>
  <c r="F127" i="35"/>
  <c r="F133" i="35"/>
  <c r="E125" i="35"/>
  <c r="E127" i="35"/>
  <c r="E133" i="35"/>
  <c r="D125" i="35"/>
  <c r="D127" i="35"/>
  <c r="D133" i="35"/>
  <c r="C125" i="35"/>
  <c r="C127" i="35"/>
  <c r="C133" i="35"/>
  <c r="I124" i="35"/>
  <c r="I123" i="35"/>
  <c r="I122" i="35"/>
  <c r="I121" i="35"/>
  <c r="I125" i="35"/>
  <c r="I98" i="35"/>
  <c r="I94" i="35"/>
  <c r="I93" i="35"/>
  <c r="I92" i="35"/>
  <c r="I89" i="35"/>
  <c r="H88" i="35"/>
  <c r="H90" i="35"/>
  <c r="H96" i="35"/>
  <c r="G88" i="35"/>
  <c r="G90" i="35"/>
  <c r="G96" i="35"/>
  <c r="F88" i="35"/>
  <c r="F90" i="35"/>
  <c r="F96" i="35"/>
  <c r="E88" i="35"/>
  <c r="E90" i="35"/>
  <c r="E96" i="35"/>
  <c r="D88" i="35"/>
  <c r="D90" i="35"/>
  <c r="D96" i="35"/>
  <c r="C88" i="35"/>
  <c r="C90" i="35"/>
  <c r="C96" i="35"/>
  <c r="I87" i="35"/>
  <c r="I86" i="35"/>
  <c r="I85" i="35"/>
  <c r="I84" i="35"/>
  <c r="I61" i="35"/>
  <c r="I58" i="35"/>
  <c r="I57" i="35"/>
  <c r="I56" i="35"/>
  <c r="I52" i="35"/>
  <c r="H51" i="35"/>
  <c r="H53" i="35"/>
  <c r="H59" i="35"/>
  <c r="G51" i="35"/>
  <c r="G53" i="35"/>
  <c r="G59" i="35"/>
  <c r="F51" i="35"/>
  <c r="F53" i="35"/>
  <c r="F59" i="35"/>
  <c r="E51" i="35"/>
  <c r="E53" i="35"/>
  <c r="E59" i="35"/>
  <c r="D51" i="35"/>
  <c r="D53" i="35"/>
  <c r="D59" i="35"/>
  <c r="C51" i="35"/>
  <c r="I50" i="35"/>
  <c r="I49" i="35"/>
  <c r="I48" i="35"/>
  <c r="I47" i="35"/>
  <c r="K36" i="35"/>
  <c r="J36" i="35"/>
  <c r="K34" i="35"/>
  <c r="J34" i="35"/>
  <c r="J32" i="35"/>
  <c r="K31" i="35"/>
  <c r="J31" i="35"/>
  <c r="K29" i="35"/>
  <c r="K28" i="35"/>
  <c r="J28" i="35"/>
  <c r="K27" i="35"/>
  <c r="J27" i="35"/>
  <c r="K26" i="35"/>
  <c r="J26" i="35"/>
  <c r="K25" i="35"/>
  <c r="J25" i="35"/>
  <c r="K24" i="35"/>
  <c r="J24" i="35"/>
  <c r="K22" i="35"/>
  <c r="K20" i="35"/>
  <c r="I20" i="35"/>
  <c r="H20" i="35"/>
  <c r="G20" i="35"/>
  <c r="F20" i="35"/>
  <c r="E20" i="35"/>
  <c r="D20" i="35"/>
  <c r="C20" i="35"/>
  <c r="K19" i="35"/>
  <c r="I19" i="35"/>
  <c r="H19" i="35"/>
  <c r="G19" i="35"/>
  <c r="F19" i="35"/>
  <c r="E19" i="35"/>
  <c r="D19" i="35"/>
  <c r="C19" i="35"/>
  <c r="K18" i="35"/>
  <c r="I18" i="35"/>
  <c r="H18" i="35"/>
  <c r="G18" i="35"/>
  <c r="F18" i="35"/>
  <c r="E18" i="35"/>
  <c r="D18" i="35"/>
  <c r="C18" i="35"/>
  <c r="K16" i="35"/>
  <c r="I16" i="35"/>
  <c r="C16" i="35"/>
  <c r="K14" i="35"/>
  <c r="I14" i="35"/>
  <c r="H14" i="35"/>
  <c r="G14" i="35"/>
  <c r="F14" i="35"/>
  <c r="E14" i="35"/>
  <c r="D14" i="35"/>
  <c r="C14" i="35"/>
  <c r="K12" i="35"/>
  <c r="I12" i="35"/>
  <c r="H12" i="35"/>
  <c r="G12" i="35"/>
  <c r="F12" i="35"/>
  <c r="E12" i="35"/>
  <c r="D12" i="35"/>
  <c r="C12" i="35"/>
  <c r="K11" i="35"/>
  <c r="I11" i="35"/>
  <c r="H11" i="35"/>
  <c r="G11" i="35"/>
  <c r="F11" i="35"/>
  <c r="E11" i="35"/>
  <c r="D11" i="35"/>
  <c r="C11" i="35"/>
  <c r="K10" i="35"/>
  <c r="I10" i="35"/>
  <c r="H10" i="35"/>
  <c r="G10" i="35"/>
  <c r="F10" i="35"/>
  <c r="E10" i="35"/>
  <c r="D10" i="35"/>
  <c r="C10" i="35"/>
  <c r="K9" i="35"/>
  <c r="I9" i="35"/>
  <c r="H9" i="35"/>
  <c r="G9" i="35"/>
  <c r="F9" i="35"/>
  <c r="E9" i="35"/>
  <c r="D9" i="35"/>
  <c r="C9" i="35"/>
  <c r="D722" i="34"/>
  <c r="D716" i="34"/>
  <c r="D696" i="34"/>
  <c r="D707" i="34"/>
  <c r="D676" i="34"/>
  <c r="D670" i="34"/>
  <c r="D677" i="34"/>
  <c r="D650" i="34"/>
  <c r="D661" i="34"/>
  <c r="D628" i="34"/>
  <c r="D622" i="34"/>
  <c r="D602" i="34"/>
  <c r="D613" i="34"/>
  <c r="D580" i="34"/>
  <c r="D574" i="34"/>
  <c r="D554" i="34"/>
  <c r="D565" i="34"/>
  <c r="G532" i="34"/>
  <c r="G48" i="34"/>
  <c r="E532" i="34"/>
  <c r="E48" i="34"/>
  <c r="D532" i="34"/>
  <c r="F532" i="34"/>
  <c r="F531" i="34"/>
  <c r="F530" i="34"/>
  <c r="F529" i="34"/>
  <c r="F528" i="34"/>
  <c r="F527" i="34"/>
  <c r="G526" i="34"/>
  <c r="G42" i="34"/>
  <c r="E526" i="34"/>
  <c r="D526" i="34"/>
  <c r="F525" i="34"/>
  <c r="F524" i="34"/>
  <c r="F523" i="34"/>
  <c r="F522" i="34"/>
  <c r="F521" i="34"/>
  <c r="F520" i="34"/>
  <c r="F519" i="34"/>
  <c r="F518" i="34"/>
  <c r="F516" i="34"/>
  <c r="F515" i="34"/>
  <c r="E514" i="34"/>
  <c r="E30" i="34"/>
  <c r="F513" i="34"/>
  <c r="F512" i="34"/>
  <c r="F511" i="34"/>
  <c r="F510" i="34"/>
  <c r="F509" i="34"/>
  <c r="F508" i="34"/>
  <c r="F507" i="34"/>
  <c r="G506" i="34"/>
  <c r="G22" i="34"/>
  <c r="E506" i="34"/>
  <c r="D506" i="34"/>
  <c r="D517" i="34"/>
  <c r="F505" i="34"/>
  <c r="F504" i="34"/>
  <c r="F503" i="34"/>
  <c r="F502" i="34"/>
  <c r="F501" i="34"/>
  <c r="F500" i="34"/>
  <c r="F499" i="34"/>
  <c r="F498" i="34"/>
  <c r="F497" i="34"/>
  <c r="F496" i="34"/>
  <c r="F495" i="34"/>
  <c r="F494" i="34"/>
  <c r="D484" i="34"/>
  <c r="D478" i="34"/>
  <c r="D458" i="34"/>
  <c r="D469" i="34"/>
  <c r="D436" i="34"/>
  <c r="D430" i="34"/>
  <c r="D410" i="34"/>
  <c r="D421" i="34"/>
  <c r="D388" i="34"/>
  <c r="D382" i="34"/>
  <c r="D389" i="34"/>
  <c r="D362" i="34"/>
  <c r="D373" i="34"/>
  <c r="D340" i="34"/>
  <c r="D334" i="34"/>
  <c r="D314" i="34"/>
  <c r="D325" i="34"/>
  <c r="D292" i="34"/>
  <c r="D286" i="34"/>
  <c r="D266" i="34"/>
  <c r="D277" i="34"/>
  <c r="D244" i="34"/>
  <c r="D238" i="34"/>
  <c r="D218" i="34"/>
  <c r="D229" i="34"/>
  <c r="D196" i="34"/>
  <c r="D190" i="34"/>
  <c r="D197" i="34"/>
  <c r="D170" i="34"/>
  <c r="D181" i="34"/>
  <c r="D148" i="34"/>
  <c r="D142" i="34"/>
  <c r="D122" i="34"/>
  <c r="D133" i="34"/>
  <c r="D100" i="34"/>
  <c r="D94" i="34"/>
  <c r="D74" i="34"/>
  <c r="G47" i="34"/>
  <c r="E47" i="34"/>
  <c r="D47" i="34"/>
  <c r="F47" i="34"/>
  <c r="G46" i="34"/>
  <c r="E46" i="34"/>
  <c r="D46" i="34"/>
  <c r="G45" i="34"/>
  <c r="E45" i="34"/>
  <c r="D45" i="34"/>
  <c r="G44" i="34"/>
  <c r="E44" i="34"/>
  <c r="D44" i="34"/>
  <c r="G43" i="34"/>
  <c r="E43" i="34"/>
  <c r="D43" i="34"/>
  <c r="F43" i="34"/>
  <c r="G41" i="34"/>
  <c r="E41" i="34"/>
  <c r="D41" i="34"/>
  <c r="G40" i="34"/>
  <c r="E40" i="34"/>
  <c r="D40" i="34"/>
  <c r="G39" i="34"/>
  <c r="E39" i="34"/>
  <c r="D39" i="34"/>
  <c r="G38" i="34"/>
  <c r="E38" i="34"/>
  <c r="D38" i="34"/>
  <c r="F38" i="34"/>
  <c r="G37" i="34"/>
  <c r="E37" i="34"/>
  <c r="D37" i="34"/>
  <c r="G36" i="34"/>
  <c r="E36" i="34"/>
  <c r="D36" i="34"/>
  <c r="G35" i="34"/>
  <c r="E35" i="34"/>
  <c r="D35" i="34"/>
  <c r="G34" i="34"/>
  <c r="E34" i="34"/>
  <c r="D34" i="34"/>
  <c r="G32" i="34"/>
  <c r="E32" i="34"/>
  <c r="D32" i="34"/>
  <c r="G31" i="34"/>
  <c r="E31" i="34"/>
  <c r="D31" i="34"/>
  <c r="G30" i="34"/>
  <c r="D30" i="34"/>
  <c r="G29" i="34"/>
  <c r="E29" i="34"/>
  <c r="D29" i="34"/>
  <c r="F29" i="34"/>
  <c r="G28" i="34"/>
  <c r="E28" i="34"/>
  <c r="D28" i="34"/>
  <c r="F28" i="34"/>
  <c r="G27" i="34"/>
  <c r="E27" i="34"/>
  <c r="D27" i="34"/>
  <c r="G26" i="34"/>
  <c r="E26" i="34"/>
  <c r="D26" i="34"/>
  <c r="G25" i="34"/>
  <c r="E25" i="34"/>
  <c r="D25" i="34"/>
  <c r="G24" i="34"/>
  <c r="E24" i="34"/>
  <c r="D24" i="34"/>
  <c r="F24" i="34"/>
  <c r="G23" i="34"/>
  <c r="E23" i="34"/>
  <c r="D23" i="34"/>
  <c r="G21" i="34"/>
  <c r="E21" i="34"/>
  <c r="D21" i="34"/>
  <c r="G20" i="34"/>
  <c r="E20" i="34"/>
  <c r="D20" i="34"/>
  <c r="G19" i="34"/>
  <c r="E19" i="34"/>
  <c r="D19" i="34"/>
  <c r="G18" i="34"/>
  <c r="E18" i="34"/>
  <c r="D18" i="34"/>
  <c r="G17" i="34"/>
  <c r="E17" i="34"/>
  <c r="D17" i="34"/>
  <c r="G16" i="34"/>
  <c r="E16" i="34"/>
  <c r="D16" i="34"/>
  <c r="F16" i="34"/>
  <c r="G15" i="34"/>
  <c r="E15" i="34"/>
  <c r="D15" i="34"/>
  <c r="F15" i="34"/>
  <c r="G14" i="34"/>
  <c r="E14" i="34"/>
  <c r="D14" i="34"/>
  <c r="E13" i="34"/>
  <c r="D13" i="34"/>
  <c r="G12" i="34"/>
  <c r="E12" i="34"/>
  <c r="D12" i="34"/>
  <c r="G11" i="34"/>
  <c r="E11" i="34"/>
  <c r="D11" i="34"/>
  <c r="F11" i="34"/>
  <c r="G10" i="34"/>
  <c r="E10" i="34"/>
  <c r="D10" i="34"/>
  <c r="D737" i="33"/>
  <c r="D731" i="33"/>
  <c r="D711" i="33"/>
  <c r="D722" i="33"/>
  <c r="D687" i="33"/>
  <c r="D681" i="33"/>
  <c r="D661" i="33"/>
  <c r="D672" i="33"/>
  <c r="D638" i="33"/>
  <c r="D632" i="33"/>
  <c r="D612" i="33"/>
  <c r="D623" i="33"/>
  <c r="D589" i="33"/>
  <c r="D583" i="33"/>
  <c r="D563" i="33"/>
  <c r="D574" i="33"/>
  <c r="G540" i="33"/>
  <c r="G48" i="33"/>
  <c r="E540" i="33"/>
  <c r="E48" i="33"/>
  <c r="D540" i="33"/>
  <c r="F539" i="33"/>
  <c r="G534" i="33"/>
  <c r="E534" i="33"/>
  <c r="E42" i="33"/>
  <c r="D534" i="33"/>
  <c r="F534" i="33"/>
  <c r="F533" i="33"/>
  <c r="F532" i="33"/>
  <c r="F530" i="33"/>
  <c r="F529" i="33"/>
  <c r="F528" i="33"/>
  <c r="F524" i="33"/>
  <c r="F523" i="33"/>
  <c r="E522" i="33"/>
  <c r="E30" i="33"/>
  <c r="F521" i="33"/>
  <c r="F520" i="33"/>
  <c r="F517" i="33"/>
  <c r="F516" i="33"/>
  <c r="F515" i="33"/>
  <c r="G514" i="33"/>
  <c r="G525" i="33"/>
  <c r="G33" i="33"/>
  <c r="F514" i="33"/>
  <c r="E514" i="33"/>
  <c r="D514" i="33"/>
  <c r="D525" i="33"/>
  <c r="F506" i="33"/>
  <c r="F505" i="33"/>
  <c r="F503" i="33"/>
  <c r="D491" i="33"/>
  <c r="D485" i="33"/>
  <c r="D465" i="33"/>
  <c r="D476" i="33"/>
  <c r="D442" i="33"/>
  <c r="D436" i="33"/>
  <c r="D416" i="33"/>
  <c r="D427" i="33"/>
  <c r="D393" i="33"/>
  <c r="D387" i="33"/>
  <c r="D367" i="33"/>
  <c r="D378" i="33"/>
  <c r="D344" i="33"/>
  <c r="D338" i="33"/>
  <c r="D318" i="33"/>
  <c r="D329" i="33"/>
  <c r="D295" i="33"/>
  <c r="D289" i="33"/>
  <c r="D296" i="33"/>
  <c r="D269" i="33"/>
  <c r="D280" i="33"/>
  <c r="D246" i="33"/>
  <c r="D240" i="33"/>
  <c r="D220" i="33"/>
  <c r="D231" i="33"/>
  <c r="D197" i="33"/>
  <c r="D191" i="33"/>
  <c r="D171" i="33"/>
  <c r="D182" i="33"/>
  <c r="D148" i="33"/>
  <c r="D142" i="33"/>
  <c r="D122" i="33"/>
  <c r="D133" i="33"/>
  <c r="D99" i="33"/>
  <c r="D93" i="33"/>
  <c r="D73" i="33"/>
  <c r="G47" i="33"/>
  <c r="E47" i="33"/>
  <c r="D47" i="33"/>
  <c r="F47" i="33"/>
  <c r="G46" i="33"/>
  <c r="D46" i="33"/>
  <c r="F46" i="33"/>
  <c r="G45" i="33"/>
  <c r="E45" i="33"/>
  <c r="D45" i="33"/>
  <c r="G44" i="33"/>
  <c r="E44" i="33"/>
  <c r="D44" i="33"/>
  <c r="F44" i="33"/>
  <c r="G43" i="33"/>
  <c r="E43" i="33"/>
  <c r="D43" i="33"/>
  <c r="F43" i="33"/>
  <c r="G42" i="33"/>
  <c r="G41" i="33"/>
  <c r="E41" i="33"/>
  <c r="D41" i="33"/>
  <c r="G40" i="33"/>
  <c r="E40" i="33"/>
  <c r="D40" i="33"/>
  <c r="F40" i="33"/>
  <c r="G39" i="33"/>
  <c r="E39" i="33"/>
  <c r="D39" i="33"/>
  <c r="F39" i="33"/>
  <c r="G38" i="33"/>
  <c r="E38" i="33"/>
  <c r="D38" i="33"/>
  <c r="F38" i="33"/>
  <c r="G37" i="33"/>
  <c r="E37" i="33"/>
  <c r="D37" i="33"/>
  <c r="G36" i="33"/>
  <c r="E36" i="33"/>
  <c r="D36" i="33"/>
  <c r="F36" i="33"/>
  <c r="G35" i="33"/>
  <c r="E35" i="33"/>
  <c r="D35" i="33"/>
  <c r="F35" i="33"/>
  <c r="G34" i="33"/>
  <c r="E34" i="33"/>
  <c r="D34" i="33"/>
  <c r="F34" i="33"/>
  <c r="G32" i="33"/>
  <c r="E32" i="33"/>
  <c r="D32" i="33"/>
  <c r="G31" i="33"/>
  <c r="E31" i="33"/>
  <c r="D31" i="33"/>
  <c r="F31" i="33"/>
  <c r="G30" i="33"/>
  <c r="D30" i="33"/>
  <c r="G29" i="33"/>
  <c r="E29" i="33"/>
  <c r="D29" i="33"/>
  <c r="F29" i="33"/>
  <c r="G28" i="33"/>
  <c r="E28" i="33"/>
  <c r="D28" i="33"/>
  <c r="G27" i="33"/>
  <c r="E27" i="33"/>
  <c r="D27" i="33"/>
  <c r="G26" i="33"/>
  <c r="E26" i="33"/>
  <c r="D26" i="33"/>
  <c r="F26" i="33"/>
  <c r="G25" i="33"/>
  <c r="E25" i="33"/>
  <c r="D25" i="33"/>
  <c r="F25" i="33"/>
  <c r="G24" i="33"/>
  <c r="E24" i="33"/>
  <c r="D24" i="33"/>
  <c r="G23" i="33"/>
  <c r="E23" i="33"/>
  <c r="D23" i="33"/>
  <c r="G21" i="33"/>
  <c r="E21" i="33"/>
  <c r="D21" i="33"/>
  <c r="F21" i="33"/>
  <c r="G20" i="33"/>
  <c r="E20" i="33"/>
  <c r="D20" i="33"/>
  <c r="F20" i="33"/>
  <c r="E19" i="33"/>
  <c r="D19" i="33"/>
  <c r="F19" i="33"/>
  <c r="G18" i="33"/>
  <c r="E18" i="33"/>
  <c r="D18" i="33"/>
  <c r="G17" i="33"/>
  <c r="E17" i="33"/>
  <c r="D17" i="33"/>
  <c r="F17" i="33"/>
  <c r="E16" i="33"/>
  <c r="D16" i="33"/>
  <c r="F16" i="33"/>
  <c r="G15" i="33"/>
  <c r="E15" i="33"/>
  <c r="D15" i="33"/>
  <c r="F15" i="33"/>
  <c r="G14" i="33"/>
  <c r="E14" i="33"/>
  <c r="D14" i="33"/>
  <c r="G13" i="33"/>
  <c r="E13" i="33"/>
  <c r="D13" i="33"/>
  <c r="F13" i="33"/>
  <c r="G12" i="33"/>
  <c r="E12" i="33"/>
  <c r="D12" i="33"/>
  <c r="F12" i="33"/>
  <c r="G11" i="33"/>
  <c r="E11" i="33"/>
  <c r="D11" i="33"/>
  <c r="F11" i="33"/>
  <c r="G10" i="33"/>
  <c r="E10" i="33"/>
  <c r="D10" i="33"/>
  <c r="G117" i="32"/>
  <c r="G119" i="32"/>
  <c r="F117" i="32"/>
  <c r="F119" i="32"/>
  <c r="E117" i="32"/>
  <c r="E119" i="32"/>
  <c r="D117" i="32"/>
  <c r="D119" i="32"/>
  <c r="C117" i="32"/>
  <c r="C119" i="32"/>
  <c r="H116" i="32"/>
  <c r="H115" i="32"/>
  <c r="H114" i="32"/>
  <c r="H113" i="32"/>
  <c r="H112" i="32"/>
  <c r="H111" i="32"/>
  <c r="H110" i="32"/>
  <c r="H109" i="32"/>
  <c r="H108" i="32"/>
  <c r="H107" i="32"/>
  <c r="H106" i="32"/>
  <c r="H105" i="32"/>
  <c r="H104" i="32"/>
  <c r="H103" i="32"/>
  <c r="G94" i="32"/>
  <c r="G96" i="32"/>
  <c r="F94" i="32"/>
  <c r="F96" i="32"/>
  <c r="E94" i="32"/>
  <c r="E96" i="32"/>
  <c r="D94" i="32"/>
  <c r="D96" i="32"/>
  <c r="C94" i="32"/>
  <c r="C96" i="32"/>
  <c r="H93" i="32"/>
  <c r="H92" i="32"/>
  <c r="H91" i="32"/>
  <c r="H90" i="32"/>
  <c r="H89" i="32"/>
  <c r="H88" i="32"/>
  <c r="H87" i="32"/>
  <c r="H86" i="32"/>
  <c r="H85" i="32"/>
  <c r="H84" i="32"/>
  <c r="H83" i="32"/>
  <c r="H82" i="32"/>
  <c r="H81" i="32"/>
  <c r="H80" i="32"/>
  <c r="G70" i="32"/>
  <c r="G72" i="32"/>
  <c r="F70" i="32"/>
  <c r="F72" i="32"/>
  <c r="E70" i="32"/>
  <c r="E72" i="32"/>
  <c r="D70" i="32"/>
  <c r="D72" i="32"/>
  <c r="C70" i="32"/>
  <c r="C72" i="32"/>
  <c r="H69" i="32"/>
  <c r="H68" i="32"/>
  <c r="H67" i="32"/>
  <c r="H66" i="32"/>
  <c r="H65" i="32"/>
  <c r="H64" i="32"/>
  <c r="H63" i="32"/>
  <c r="H62" i="32"/>
  <c r="H61" i="32"/>
  <c r="H60" i="32"/>
  <c r="H59" i="32"/>
  <c r="H58" i="32"/>
  <c r="H57" i="32"/>
  <c r="H56" i="32"/>
  <c r="G47" i="32"/>
  <c r="G49" i="32"/>
  <c r="F47" i="32"/>
  <c r="F49" i="32"/>
  <c r="H46" i="32"/>
  <c r="H45" i="32"/>
  <c r="H44" i="32"/>
  <c r="H43" i="32"/>
  <c r="H42" i="32"/>
  <c r="H41" i="32"/>
  <c r="H40" i="32"/>
  <c r="H39" i="32"/>
  <c r="H38" i="32"/>
  <c r="H37" i="32"/>
  <c r="H36" i="32"/>
  <c r="H35" i="32"/>
  <c r="H34" i="32"/>
  <c r="E33" i="32"/>
  <c r="E47" i="32"/>
  <c r="E49" i="32"/>
  <c r="D33" i="32"/>
  <c r="D47" i="32"/>
  <c r="D49" i="32"/>
  <c r="C33" i="32"/>
  <c r="C47" i="32"/>
  <c r="C49" i="32"/>
  <c r="G24" i="32"/>
  <c r="G26" i="32"/>
  <c r="F24" i="32"/>
  <c r="F26" i="32"/>
  <c r="E24" i="32"/>
  <c r="E26" i="32"/>
  <c r="D24" i="32"/>
  <c r="D26" i="32"/>
  <c r="C24" i="32"/>
  <c r="C26" i="32"/>
  <c r="H23" i="32"/>
  <c r="H22" i="32"/>
  <c r="H21" i="32"/>
  <c r="H20" i="32"/>
  <c r="H19" i="32"/>
  <c r="H18" i="32"/>
  <c r="H17" i="32"/>
  <c r="H16" i="32"/>
  <c r="H15" i="32"/>
  <c r="H14" i="32"/>
  <c r="H13" i="32"/>
  <c r="H12" i="32"/>
  <c r="H11" i="32"/>
  <c r="H10" i="32"/>
  <c r="G34" i="31"/>
  <c r="G36" i="31"/>
  <c r="F34" i="31"/>
  <c r="F36" i="31"/>
  <c r="E34" i="31"/>
  <c r="E36" i="31"/>
  <c r="D34" i="31"/>
  <c r="D36" i="31"/>
  <c r="C34" i="31"/>
  <c r="C36" i="31"/>
  <c r="G23" i="31"/>
  <c r="G25" i="31"/>
  <c r="F23" i="31"/>
  <c r="F25" i="31"/>
  <c r="E23" i="31"/>
  <c r="E25" i="31"/>
  <c r="D23" i="31"/>
  <c r="D25" i="31"/>
  <c r="C23" i="31"/>
  <c r="C25" i="31"/>
  <c r="G12" i="31"/>
  <c r="G14" i="31"/>
  <c r="F12" i="31"/>
  <c r="F14" i="31"/>
  <c r="E12" i="31"/>
  <c r="E14" i="31"/>
  <c r="D12" i="31"/>
  <c r="D14" i="31"/>
  <c r="C12" i="31"/>
  <c r="C14" i="31"/>
  <c r="E9" i="30"/>
  <c r="E10" i="30"/>
  <c r="E18" i="30"/>
  <c r="E23" i="30"/>
  <c r="G122" i="29"/>
  <c r="G124" i="29"/>
  <c r="F122" i="29"/>
  <c r="F124" i="29"/>
  <c r="E122" i="29"/>
  <c r="E124" i="29"/>
  <c r="D122" i="29"/>
  <c r="D124" i="29"/>
  <c r="C122" i="29"/>
  <c r="C124" i="29"/>
  <c r="H121" i="29"/>
  <c r="H120" i="29"/>
  <c r="H119" i="29"/>
  <c r="H118" i="29"/>
  <c r="H117" i="29"/>
  <c r="H116" i="29"/>
  <c r="H115" i="29"/>
  <c r="H114" i="29"/>
  <c r="H113" i="29"/>
  <c r="H112" i="29"/>
  <c r="H111" i="29"/>
  <c r="H110" i="29"/>
  <c r="H109" i="29"/>
  <c r="H108" i="29"/>
  <c r="G97" i="29"/>
  <c r="F97" i="29"/>
  <c r="F99" i="29"/>
  <c r="E97" i="29"/>
  <c r="E99" i="29"/>
  <c r="D97" i="29"/>
  <c r="D99" i="29"/>
  <c r="C97" i="29"/>
  <c r="C99" i="29"/>
  <c r="H96" i="29"/>
  <c r="H95" i="29"/>
  <c r="H94" i="29"/>
  <c r="H93" i="29"/>
  <c r="H92" i="29"/>
  <c r="H91" i="29"/>
  <c r="H90" i="29"/>
  <c r="H89" i="29"/>
  <c r="H88" i="29"/>
  <c r="H87" i="29"/>
  <c r="H86" i="29"/>
  <c r="H85" i="29"/>
  <c r="H84" i="29"/>
  <c r="H83" i="29"/>
  <c r="G72" i="29"/>
  <c r="G74" i="29"/>
  <c r="F72" i="29"/>
  <c r="F74" i="29"/>
  <c r="E72" i="29"/>
  <c r="E74" i="29"/>
  <c r="D72" i="29"/>
  <c r="D74" i="29"/>
  <c r="C72" i="29"/>
  <c r="C74" i="29"/>
  <c r="H71" i="29"/>
  <c r="H70" i="29"/>
  <c r="H69" i="29"/>
  <c r="H68" i="29"/>
  <c r="H67" i="29"/>
  <c r="H66" i="29"/>
  <c r="H65" i="29"/>
  <c r="H64" i="29"/>
  <c r="H63" i="29"/>
  <c r="H62" i="29"/>
  <c r="H61" i="29"/>
  <c r="H60" i="29"/>
  <c r="H59" i="29"/>
  <c r="H58" i="29"/>
  <c r="G48" i="29"/>
  <c r="G50" i="29"/>
  <c r="F48" i="29"/>
  <c r="F50" i="29"/>
  <c r="E48" i="29"/>
  <c r="E50" i="29"/>
  <c r="D48" i="29"/>
  <c r="D50" i="29"/>
  <c r="C48" i="29"/>
  <c r="C50" i="29"/>
  <c r="H47" i="29"/>
  <c r="H46" i="29"/>
  <c r="H45" i="29"/>
  <c r="H44" i="29"/>
  <c r="H43" i="29"/>
  <c r="H42" i="29"/>
  <c r="H41" i="29"/>
  <c r="H40" i="29"/>
  <c r="H39" i="29"/>
  <c r="H38" i="29"/>
  <c r="H37" i="29"/>
  <c r="H36" i="29"/>
  <c r="H35" i="29"/>
  <c r="H34" i="29"/>
  <c r="G24" i="29"/>
  <c r="G26" i="29"/>
  <c r="F24" i="29"/>
  <c r="F26" i="29"/>
  <c r="E24" i="29"/>
  <c r="E26" i="29"/>
  <c r="D24" i="29"/>
  <c r="D26" i="29"/>
  <c r="C24" i="29"/>
  <c r="C26" i="29"/>
  <c r="H23" i="29"/>
  <c r="H22" i="29"/>
  <c r="H21" i="29"/>
  <c r="H20" i="29"/>
  <c r="H19" i="29"/>
  <c r="H18" i="29"/>
  <c r="H17" i="29"/>
  <c r="H16" i="29"/>
  <c r="H15" i="29"/>
  <c r="H14" i="29"/>
  <c r="H13" i="29"/>
  <c r="H12" i="29"/>
  <c r="H11" i="29"/>
  <c r="H10" i="29"/>
  <c r="G114" i="28"/>
  <c r="G116" i="28"/>
  <c r="F114" i="28"/>
  <c r="F116" i="28"/>
  <c r="E114" i="28"/>
  <c r="E116" i="28"/>
  <c r="D114" i="28"/>
  <c r="D116" i="28"/>
  <c r="C114" i="28"/>
  <c r="C116" i="28"/>
  <c r="H113" i="28"/>
  <c r="H112" i="28"/>
  <c r="H111" i="28"/>
  <c r="H110" i="28"/>
  <c r="H109" i="28"/>
  <c r="H108" i="28"/>
  <c r="H107" i="28"/>
  <c r="H106" i="28"/>
  <c r="H105" i="28"/>
  <c r="H104" i="28"/>
  <c r="H103" i="28"/>
  <c r="H102" i="28"/>
  <c r="H101" i="28"/>
  <c r="H100" i="28"/>
  <c r="G91" i="28"/>
  <c r="G93" i="28"/>
  <c r="F91" i="28"/>
  <c r="F93" i="28"/>
  <c r="E91" i="28"/>
  <c r="D91" i="28"/>
  <c r="D93" i="28"/>
  <c r="C91" i="28"/>
  <c r="C93" i="28"/>
  <c r="H90" i="28"/>
  <c r="H89" i="28"/>
  <c r="H88" i="28"/>
  <c r="H87" i="28"/>
  <c r="H86" i="28"/>
  <c r="H85" i="28"/>
  <c r="H84" i="28"/>
  <c r="H83" i="28"/>
  <c r="H82" i="28"/>
  <c r="H81" i="28"/>
  <c r="H80" i="28"/>
  <c r="H79" i="28"/>
  <c r="H78" i="28"/>
  <c r="H77" i="28"/>
  <c r="G68" i="28"/>
  <c r="G70" i="28"/>
  <c r="F68" i="28"/>
  <c r="F70" i="28"/>
  <c r="E68" i="28"/>
  <c r="E70" i="28"/>
  <c r="D68" i="28"/>
  <c r="D70" i="28"/>
  <c r="C68" i="28"/>
  <c r="C70" i="28"/>
  <c r="H67" i="28"/>
  <c r="H66" i="28"/>
  <c r="H65" i="28"/>
  <c r="H64" i="28"/>
  <c r="H63" i="28"/>
  <c r="H62" i="28"/>
  <c r="H61" i="28"/>
  <c r="H60" i="28"/>
  <c r="H59" i="28"/>
  <c r="H58" i="28"/>
  <c r="H57" i="28"/>
  <c r="H56" i="28"/>
  <c r="H55" i="28"/>
  <c r="H54" i="28"/>
  <c r="G45" i="28"/>
  <c r="G47" i="28"/>
  <c r="F45" i="28"/>
  <c r="F47" i="28"/>
  <c r="E45" i="28"/>
  <c r="E47" i="28"/>
  <c r="D45" i="28"/>
  <c r="D47" i="28"/>
  <c r="C45" i="28"/>
  <c r="C47" i="28"/>
  <c r="H44" i="28"/>
  <c r="H43" i="28"/>
  <c r="H42" i="28"/>
  <c r="H41" i="28"/>
  <c r="H40" i="28"/>
  <c r="H39" i="28"/>
  <c r="H38" i="28"/>
  <c r="H37" i="28"/>
  <c r="H36" i="28"/>
  <c r="H35" i="28"/>
  <c r="H34" i="28"/>
  <c r="H33" i="28"/>
  <c r="H32" i="28"/>
  <c r="H31" i="28"/>
  <c r="G23" i="28"/>
  <c r="G25" i="28"/>
  <c r="F23" i="28"/>
  <c r="F25" i="28"/>
  <c r="E23" i="28"/>
  <c r="E25" i="28"/>
  <c r="D23" i="28"/>
  <c r="D25" i="28"/>
  <c r="C23" i="28"/>
  <c r="C25" i="28"/>
  <c r="H22" i="28"/>
  <c r="H21" i="28"/>
  <c r="H20" i="28"/>
  <c r="H19" i="28"/>
  <c r="H18" i="28"/>
  <c r="H17" i="28"/>
  <c r="H16" i="28"/>
  <c r="H15" i="28"/>
  <c r="H14" i="28"/>
  <c r="H13" i="28"/>
  <c r="H12" i="28"/>
  <c r="H11" i="28"/>
  <c r="H10" i="28"/>
  <c r="H9" i="28"/>
  <c r="H99" i="27"/>
  <c r="G99" i="27"/>
  <c r="F99" i="27"/>
  <c r="E99" i="27"/>
  <c r="D99" i="27"/>
  <c r="C99" i="27"/>
  <c r="I98" i="27"/>
  <c r="I97" i="27"/>
  <c r="I96" i="27"/>
  <c r="I95" i="27"/>
  <c r="I94" i="27"/>
  <c r="I93" i="27"/>
  <c r="I92" i="27"/>
  <c r="I91" i="27"/>
  <c r="I90" i="27"/>
  <c r="I89" i="27"/>
  <c r="I88" i="27"/>
  <c r="I87" i="27"/>
  <c r="I86" i="27"/>
  <c r="I85" i="27"/>
  <c r="H79" i="27"/>
  <c r="G79" i="27"/>
  <c r="F79" i="27"/>
  <c r="E79" i="27"/>
  <c r="D79" i="27"/>
  <c r="C79" i="27"/>
  <c r="I78" i="27"/>
  <c r="I77" i="27"/>
  <c r="I76" i="27"/>
  <c r="I75" i="27"/>
  <c r="I74" i="27"/>
  <c r="I73" i="27"/>
  <c r="I72" i="27"/>
  <c r="I71" i="27"/>
  <c r="I70" i="27"/>
  <c r="I69" i="27"/>
  <c r="I68" i="27"/>
  <c r="I67" i="27"/>
  <c r="I66" i="27"/>
  <c r="I65" i="27"/>
  <c r="H60" i="27"/>
  <c r="G60" i="27"/>
  <c r="F60" i="27"/>
  <c r="E60" i="27"/>
  <c r="D60" i="27"/>
  <c r="C60" i="27"/>
  <c r="I59" i="27"/>
  <c r="I58" i="27"/>
  <c r="I57" i="27"/>
  <c r="I56" i="27"/>
  <c r="I55" i="27"/>
  <c r="I54" i="27"/>
  <c r="I53" i="27"/>
  <c r="I52" i="27"/>
  <c r="I51" i="27"/>
  <c r="I50" i="27"/>
  <c r="I49" i="27"/>
  <c r="I48" i="27"/>
  <c r="I47" i="27"/>
  <c r="I46" i="27"/>
  <c r="H41" i="27"/>
  <c r="G41" i="27"/>
  <c r="F41" i="27"/>
  <c r="E41" i="27"/>
  <c r="D41" i="27"/>
  <c r="C41" i="27"/>
  <c r="I40" i="27"/>
  <c r="I39" i="27"/>
  <c r="I38" i="27"/>
  <c r="I37" i="27"/>
  <c r="I36" i="27"/>
  <c r="I35" i="27"/>
  <c r="I34" i="27"/>
  <c r="I33" i="27"/>
  <c r="I32" i="27"/>
  <c r="I31" i="27"/>
  <c r="I30" i="27"/>
  <c r="I29" i="27"/>
  <c r="I28" i="27"/>
  <c r="I27" i="27"/>
  <c r="H22" i="27"/>
  <c r="G22" i="27"/>
  <c r="F22" i="27"/>
  <c r="E22" i="27"/>
  <c r="D22" i="27"/>
  <c r="C22" i="27"/>
  <c r="I22" i="27"/>
  <c r="I21" i="27"/>
  <c r="I20" i="27"/>
  <c r="I19" i="27"/>
  <c r="I18" i="27"/>
  <c r="I17" i="27"/>
  <c r="I16" i="27"/>
  <c r="I15" i="27"/>
  <c r="I14" i="27"/>
  <c r="I13" i="27"/>
  <c r="I12" i="27"/>
  <c r="I11" i="27"/>
  <c r="I10" i="27"/>
  <c r="I9" i="27"/>
  <c r="I8" i="27"/>
  <c r="H21" i="14"/>
  <c r="G21" i="14"/>
  <c r="F21" i="14"/>
  <c r="D21" i="14"/>
  <c r="C21" i="14"/>
  <c r="H21" i="26"/>
  <c r="G21" i="26"/>
  <c r="F21" i="26"/>
  <c r="E21" i="26"/>
  <c r="D21" i="26"/>
  <c r="C21" i="26"/>
  <c r="J20" i="26"/>
  <c r="I20" i="26"/>
  <c r="J19" i="26"/>
  <c r="I19" i="26"/>
  <c r="J18" i="26"/>
  <c r="I18" i="26"/>
  <c r="J17" i="26"/>
  <c r="I17" i="26"/>
  <c r="J16" i="26"/>
  <c r="I16" i="26"/>
  <c r="J15" i="26"/>
  <c r="I15" i="26"/>
  <c r="J14" i="26"/>
  <c r="I14" i="26"/>
  <c r="J13" i="26"/>
  <c r="I13" i="26"/>
  <c r="J12" i="26"/>
  <c r="I12" i="26"/>
  <c r="J11" i="26"/>
  <c r="I11" i="26"/>
  <c r="J10" i="26"/>
  <c r="I10" i="26"/>
  <c r="J9" i="26"/>
  <c r="I9" i="26"/>
  <c r="J8" i="26"/>
  <c r="I8" i="26"/>
  <c r="H39" i="26"/>
  <c r="G39" i="26"/>
  <c r="F39" i="26"/>
  <c r="E39" i="26"/>
  <c r="D39" i="26"/>
  <c r="C39" i="26"/>
  <c r="J38" i="26"/>
  <c r="I38" i="26"/>
  <c r="J37" i="26"/>
  <c r="I37" i="26"/>
  <c r="J36" i="26"/>
  <c r="I36" i="26"/>
  <c r="J35" i="26"/>
  <c r="I35" i="26"/>
  <c r="J34" i="26"/>
  <c r="I34" i="26"/>
  <c r="J33" i="26"/>
  <c r="I33" i="26"/>
  <c r="J32" i="26"/>
  <c r="I32" i="26"/>
  <c r="J31" i="26"/>
  <c r="I31" i="26"/>
  <c r="J30" i="26"/>
  <c r="I30" i="26"/>
  <c r="J29" i="26"/>
  <c r="I29" i="26"/>
  <c r="J28" i="26"/>
  <c r="I28" i="26"/>
  <c r="J27" i="26"/>
  <c r="I27" i="26"/>
  <c r="J26" i="26"/>
  <c r="I26" i="26"/>
  <c r="I36" i="24"/>
  <c r="H36" i="24"/>
  <c r="G36" i="24"/>
  <c r="F36" i="24"/>
  <c r="E36" i="24"/>
  <c r="D36" i="24"/>
  <c r="C36" i="24"/>
  <c r="J35" i="24"/>
  <c r="J34" i="24"/>
  <c r="J33" i="24"/>
  <c r="J32" i="24"/>
  <c r="J31" i="24"/>
  <c r="J30" i="24"/>
  <c r="J29" i="24"/>
  <c r="J28" i="24"/>
  <c r="J27" i="24"/>
  <c r="J26" i="24"/>
  <c r="J25" i="24"/>
  <c r="J24" i="24"/>
  <c r="I19" i="24"/>
  <c r="H19" i="24"/>
  <c r="G19" i="24"/>
  <c r="F19" i="24"/>
  <c r="E19" i="24"/>
  <c r="D19" i="24"/>
  <c r="C19" i="24"/>
  <c r="G22" i="3"/>
  <c r="D22" i="3"/>
  <c r="E22" i="3"/>
  <c r="F22" i="3"/>
  <c r="H22" i="3"/>
  <c r="E47" i="31"/>
  <c r="F20" i="34"/>
  <c r="F23" i="34"/>
  <c r="F27" i="34"/>
  <c r="G517" i="34"/>
  <c r="G33" i="34"/>
  <c r="D629" i="34"/>
  <c r="F10" i="34"/>
  <c r="E533" i="34"/>
  <c r="F32" i="34"/>
  <c r="F37" i="34"/>
  <c r="F41" i="34"/>
  <c r="F46" i="34"/>
  <c r="G16" i="33"/>
  <c r="F24" i="33"/>
  <c r="F28" i="33"/>
  <c r="D198" i="33"/>
  <c r="D394" i="33"/>
  <c r="D590" i="33"/>
  <c r="J388" i="36"/>
  <c r="I386" i="36"/>
  <c r="I392" i="36"/>
  <c r="I21" i="36"/>
  <c r="K386" i="36"/>
  <c r="I271" i="35"/>
  <c r="I273" i="35"/>
  <c r="I279" i="35"/>
  <c r="I291" i="35"/>
  <c r="I293" i="35"/>
  <c r="I295" i="35"/>
  <c r="I417" i="35"/>
  <c r="I419" i="35"/>
  <c r="I425" i="35"/>
  <c r="I437" i="35"/>
  <c r="I439" i="35"/>
  <c r="I441" i="35"/>
  <c r="J380" i="35"/>
  <c r="I17" i="35"/>
  <c r="K17" i="35"/>
  <c r="K13" i="35"/>
  <c r="K15" i="35"/>
  <c r="I127" i="35"/>
  <c r="I133" i="35"/>
  <c r="I145" i="35"/>
  <c r="I147" i="35"/>
  <c r="I149" i="35"/>
  <c r="K32" i="35"/>
  <c r="K400" i="35"/>
  <c r="K402" i="35"/>
  <c r="I13" i="35"/>
  <c r="I15" i="35"/>
  <c r="I21" i="35"/>
  <c r="J382" i="35"/>
  <c r="J388" i="35"/>
  <c r="J400" i="35"/>
  <c r="J402" i="35"/>
  <c r="J404" i="35"/>
  <c r="D245" i="34"/>
  <c r="D437" i="34"/>
  <c r="F12" i="34"/>
  <c r="F35" i="34"/>
  <c r="F44" i="34"/>
  <c r="D485" i="34"/>
  <c r="F21" i="34"/>
  <c r="E517" i="34"/>
  <c r="F517" i="34"/>
  <c r="F13" i="34"/>
  <c r="D293" i="34"/>
  <c r="D149" i="34"/>
  <c r="F14" i="34"/>
  <c r="F18" i="34"/>
  <c r="F31" i="34"/>
  <c r="F36" i="34"/>
  <c r="F40" i="34"/>
  <c r="F45" i="34"/>
  <c r="F526" i="34"/>
  <c r="D149" i="33"/>
  <c r="D738" i="33"/>
  <c r="F18" i="33"/>
  <c r="D84" i="33"/>
  <c r="D22" i="33"/>
  <c r="E525" i="33"/>
  <c r="E33" i="33"/>
  <c r="E22" i="33"/>
  <c r="F10" i="33"/>
  <c r="F32" i="33"/>
  <c r="F37" i="33"/>
  <c r="F41" i="33"/>
  <c r="D541" i="33"/>
  <c r="J36" i="24"/>
  <c r="H70" i="32"/>
  <c r="H72" i="32"/>
  <c r="H117" i="32"/>
  <c r="H119" i="32"/>
  <c r="H94" i="32"/>
  <c r="H96" i="32"/>
  <c r="H24" i="32"/>
  <c r="H26" i="32"/>
  <c r="I347" i="36"/>
  <c r="J384" i="36"/>
  <c r="H349" i="36"/>
  <c r="H355" i="36"/>
  <c r="I355" i="36"/>
  <c r="I367" i="36"/>
  <c r="I369" i="36"/>
  <c r="I371" i="36"/>
  <c r="I318" i="36"/>
  <c r="I330" i="36"/>
  <c r="I332" i="36"/>
  <c r="I334" i="36"/>
  <c r="K17" i="36"/>
  <c r="K32" i="36"/>
  <c r="I534" i="36"/>
  <c r="I532" i="36"/>
  <c r="I497" i="36"/>
  <c r="I503" i="36"/>
  <c r="I515" i="36"/>
  <c r="I517" i="36"/>
  <c r="I519" i="36"/>
  <c r="I310" i="36"/>
  <c r="I206" i="36"/>
  <c r="I218" i="36"/>
  <c r="I220" i="36"/>
  <c r="I222" i="36"/>
  <c r="J23" i="36"/>
  <c r="I124" i="36"/>
  <c r="I87" i="36"/>
  <c r="J12" i="36"/>
  <c r="C13" i="36"/>
  <c r="J16" i="36"/>
  <c r="G17" i="36"/>
  <c r="J10" i="36"/>
  <c r="J20" i="36"/>
  <c r="J14" i="36"/>
  <c r="D17" i="36"/>
  <c r="H17" i="36"/>
  <c r="I489" i="35"/>
  <c r="I491" i="35"/>
  <c r="I497" i="35"/>
  <c r="I509" i="35"/>
  <c r="I511" i="35"/>
  <c r="I513" i="35"/>
  <c r="I453" i="35"/>
  <c r="I455" i="35"/>
  <c r="I461" i="35"/>
  <c r="I473" i="35"/>
  <c r="I475" i="35"/>
  <c r="I477" i="35"/>
  <c r="I343" i="35"/>
  <c r="I345" i="35"/>
  <c r="I351" i="35"/>
  <c r="I363" i="35"/>
  <c r="I365" i="35"/>
  <c r="I367" i="35"/>
  <c r="I307" i="35"/>
  <c r="I309" i="35"/>
  <c r="I315" i="35"/>
  <c r="I327" i="35"/>
  <c r="I329" i="35"/>
  <c r="I331" i="35"/>
  <c r="I235" i="35"/>
  <c r="I237" i="35"/>
  <c r="I243" i="35"/>
  <c r="I255" i="35"/>
  <c r="I257" i="35"/>
  <c r="I259" i="35"/>
  <c r="I198" i="35"/>
  <c r="I200" i="35"/>
  <c r="I206" i="35"/>
  <c r="I218" i="35"/>
  <c r="I220" i="35"/>
  <c r="I222" i="35"/>
  <c r="E17" i="35"/>
  <c r="J23" i="35"/>
  <c r="H17" i="35"/>
  <c r="I88" i="35"/>
  <c r="I90" i="35"/>
  <c r="I96" i="35"/>
  <c r="I108" i="35"/>
  <c r="I110" i="35"/>
  <c r="I112" i="35"/>
  <c r="G13" i="35"/>
  <c r="G15" i="35"/>
  <c r="H13" i="35"/>
  <c r="H15" i="35"/>
  <c r="J11" i="35"/>
  <c r="J20" i="35"/>
  <c r="F17" i="35"/>
  <c r="D13" i="35"/>
  <c r="D15" i="35"/>
  <c r="J14" i="35"/>
  <c r="D17" i="35"/>
  <c r="E22" i="34"/>
  <c r="E33" i="34"/>
  <c r="G533" i="34"/>
  <c r="G49" i="34"/>
  <c r="D723" i="34"/>
  <c r="D581" i="34"/>
  <c r="D341" i="34"/>
  <c r="D22" i="34"/>
  <c r="F17" i="34"/>
  <c r="F19" i="34"/>
  <c r="D688" i="33"/>
  <c r="E541" i="33"/>
  <c r="E49" i="33"/>
  <c r="G541" i="33"/>
  <c r="G49" i="33"/>
  <c r="D247" i="33"/>
  <c r="G19" i="33"/>
  <c r="G22" i="33"/>
  <c r="D639" i="33"/>
  <c r="F14" i="33"/>
  <c r="F23" i="33"/>
  <c r="F27" i="33"/>
  <c r="F45" i="33"/>
  <c r="F540" i="33"/>
  <c r="D492" i="33"/>
  <c r="D443" i="33"/>
  <c r="D345" i="33"/>
  <c r="F30" i="33"/>
  <c r="D42" i="33"/>
  <c r="F42" i="33"/>
  <c r="D48" i="33"/>
  <c r="F48" i="33"/>
  <c r="D33" i="33"/>
  <c r="F33" i="33"/>
  <c r="H97" i="29"/>
  <c r="H99" i="29"/>
  <c r="H72" i="29"/>
  <c r="H74" i="29"/>
  <c r="I39" i="26"/>
  <c r="I21" i="26"/>
  <c r="J21" i="26"/>
  <c r="J39" i="26"/>
  <c r="H91" i="28"/>
  <c r="H93" i="28"/>
  <c r="H45" i="28"/>
  <c r="H47" i="28"/>
  <c r="D47" i="31"/>
  <c r="F47" i="31"/>
  <c r="G47" i="31"/>
  <c r="D45" i="31"/>
  <c r="E45" i="31"/>
  <c r="F45" i="31"/>
  <c r="G45" i="31"/>
  <c r="I99" i="27"/>
  <c r="I79" i="27"/>
  <c r="I60" i="27"/>
  <c r="I41" i="27"/>
  <c r="C17" i="36"/>
  <c r="J18" i="36"/>
  <c r="F13" i="36"/>
  <c r="F13" i="35"/>
  <c r="F15" i="35"/>
  <c r="F17" i="36"/>
  <c r="E42" i="34"/>
  <c r="E49" i="34"/>
  <c r="D85" i="34"/>
  <c r="D33" i="34"/>
  <c r="F58" i="36"/>
  <c r="F21" i="36"/>
  <c r="F15" i="36"/>
  <c r="I280" i="36"/>
  <c r="I292" i="36"/>
  <c r="I294" i="36"/>
  <c r="I296" i="36"/>
  <c r="H95" i="36"/>
  <c r="I95" i="36"/>
  <c r="I107" i="36"/>
  <c r="I109" i="36"/>
  <c r="I111" i="36"/>
  <c r="I89" i="36"/>
  <c r="I495" i="36"/>
  <c r="H237" i="36"/>
  <c r="I235" i="36"/>
  <c r="H13" i="36"/>
  <c r="J10" i="35"/>
  <c r="C13" i="35"/>
  <c r="C15" i="35"/>
  <c r="C53" i="35"/>
  <c r="I51" i="35"/>
  <c r="K15" i="36"/>
  <c r="K392" i="36"/>
  <c r="E13" i="35"/>
  <c r="E15" i="35"/>
  <c r="E17" i="36"/>
  <c r="I50" i="36"/>
  <c r="C52" i="36"/>
  <c r="G13" i="36"/>
  <c r="C17" i="35"/>
  <c r="J18" i="35"/>
  <c r="I17" i="36"/>
  <c r="G15" i="36"/>
  <c r="G58" i="36"/>
  <c r="G21" i="36"/>
  <c r="I200" i="36"/>
  <c r="F25" i="34"/>
  <c r="D48" i="34"/>
  <c r="F48" i="34"/>
  <c r="I161" i="36"/>
  <c r="D163" i="36"/>
  <c r="D169" i="36"/>
  <c r="I169" i="36"/>
  <c r="I181" i="36"/>
  <c r="I183" i="36"/>
  <c r="I185" i="36"/>
  <c r="I312" i="36"/>
  <c r="I126" i="36"/>
  <c r="C132" i="36"/>
  <c r="I132" i="36"/>
  <c r="I144" i="36"/>
  <c r="I146" i="36"/>
  <c r="I148" i="36"/>
  <c r="D101" i="34"/>
  <c r="D42" i="34"/>
  <c r="F26" i="34"/>
  <c r="J12" i="35"/>
  <c r="J19" i="35"/>
  <c r="H58" i="36"/>
  <c r="I274" i="36"/>
  <c r="F506" i="34"/>
  <c r="I198" i="36"/>
  <c r="I458" i="36"/>
  <c r="H540" i="36"/>
  <c r="I540" i="36"/>
  <c r="I552" i="36"/>
  <c r="I554" i="36"/>
  <c r="I556" i="36"/>
  <c r="H423" i="36"/>
  <c r="I421" i="36"/>
  <c r="F514" i="34"/>
  <c r="I272" i="36"/>
  <c r="I460" i="36"/>
  <c r="H466" i="36"/>
  <c r="I466" i="36"/>
  <c r="I478" i="36"/>
  <c r="I480" i="36"/>
  <c r="I482" i="36"/>
  <c r="D533" i="34"/>
  <c r="F533" i="34"/>
  <c r="J30" i="35"/>
  <c r="I162" i="35"/>
  <c r="I164" i="35"/>
  <c r="I170" i="35"/>
  <c r="I182" i="35"/>
  <c r="I184" i="35"/>
  <c r="I186" i="35"/>
  <c r="J19" i="36"/>
  <c r="G17" i="35"/>
  <c r="J9" i="35"/>
  <c r="F39" i="34"/>
  <c r="I525" i="35"/>
  <c r="I527" i="35"/>
  <c r="I533" i="35"/>
  <c r="I545" i="35"/>
  <c r="I547" i="35"/>
  <c r="I549" i="35"/>
  <c r="J11" i="36"/>
  <c r="D52" i="36"/>
  <c r="D13" i="36"/>
  <c r="F30" i="34"/>
  <c r="E52" i="36"/>
  <c r="E13" i="36"/>
  <c r="D100" i="33"/>
  <c r="F522" i="33"/>
  <c r="H33" i="32"/>
  <c r="H47" i="32"/>
  <c r="H49" i="32"/>
  <c r="H122" i="29"/>
  <c r="H124" i="29"/>
  <c r="G99" i="29"/>
  <c r="H24" i="29"/>
  <c r="H26" i="29"/>
  <c r="H48" i="29"/>
  <c r="H50" i="29"/>
  <c r="H68" i="28"/>
  <c r="H70" i="28"/>
  <c r="H114" i="28"/>
  <c r="H116" i="28"/>
  <c r="E93" i="28"/>
  <c r="H23" i="28"/>
  <c r="H25" i="28"/>
  <c r="K21" i="35"/>
  <c r="K33" i="35"/>
  <c r="F525" i="33"/>
  <c r="J386" i="36"/>
  <c r="J392" i="36"/>
  <c r="J404" i="36"/>
  <c r="J406" i="36"/>
  <c r="J408" i="36"/>
  <c r="H15" i="36"/>
  <c r="I15" i="36"/>
  <c r="I349" i="36"/>
  <c r="E21" i="35"/>
  <c r="F22" i="33"/>
  <c r="J13" i="36"/>
  <c r="H21" i="35"/>
  <c r="G21" i="35"/>
  <c r="D21" i="35"/>
  <c r="F21" i="35"/>
  <c r="J13" i="35"/>
  <c r="J15" i="35"/>
  <c r="F33" i="34"/>
  <c r="F22" i="34"/>
  <c r="D49" i="34"/>
  <c r="F541" i="33"/>
  <c r="D49" i="33"/>
  <c r="F49" i="33"/>
  <c r="C15" i="36"/>
  <c r="C58" i="36"/>
  <c r="I52" i="36"/>
  <c r="K21" i="36"/>
  <c r="K404" i="36"/>
  <c r="F42" i="34"/>
  <c r="F49" i="34"/>
  <c r="C21" i="35"/>
  <c r="K404" i="35"/>
  <c r="K37" i="35"/>
  <c r="K35" i="35"/>
  <c r="D58" i="36"/>
  <c r="D21" i="36"/>
  <c r="D15" i="36"/>
  <c r="H243" i="36"/>
  <c r="I243" i="36"/>
  <c r="I255" i="36"/>
  <c r="I257" i="36"/>
  <c r="I259" i="36"/>
  <c r="I237" i="36"/>
  <c r="I423" i="36"/>
  <c r="H429" i="36"/>
  <c r="I429" i="36"/>
  <c r="I441" i="36"/>
  <c r="I443" i="36"/>
  <c r="I445" i="36"/>
  <c r="J17" i="36"/>
  <c r="E58" i="36"/>
  <c r="E21" i="36"/>
  <c r="E15" i="36"/>
  <c r="J17" i="35"/>
  <c r="I53" i="35"/>
  <c r="C59" i="35"/>
  <c r="I59" i="35"/>
  <c r="I71" i="35"/>
  <c r="I73" i="35"/>
  <c r="I163" i="36"/>
  <c r="J21" i="35"/>
  <c r="J33" i="35"/>
  <c r="I75" i="35"/>
  <c r="J35" i="35"/>
  <c r="J37" i="35"/>
  <c r="I58" i="36"/>
  <c r="I70" i="36"/>
  <c r="C21" i="36"/>
  <c r="K406" i="36"/>
  <c r="K33" i="36"/>
  <c r="H21" i="36"/>
  <c r="J15" i="36"/>
  <c r="K408" i="36"/>
  <c r="K37" i="36"/>
  <c r="K35" i="36"/>
  <c r="J21" i="36"/>
  <c r="J33" i="36"/>
  <c r="I72" i="36"/>
  <c r="J35" i="36"/>
  <c r="I74" i="36"/>
  <c r="J37" i="36"/>
  <c r="C23" i="12"/>
</calcChain>
</file>

<file path=xl/comments1.xml><?xml version="1.0" encoding="utf-8"?>
<comments xmlns="http://schemas.openxmlformats.org/spreadsheetml/2006/main">
  <authors>
    <author>Sachithra Ranatunga</author>
  </authors>
  <commentList>
    <comment ref="J374" authorId="0" shapeId="0">
      <text>
        <r>
          <rPr>
            <b/>
            <sz val="9"/>
            <color indexed="81"/>
            <rFont val="Tahoma"/>
            <family val="2"/>
          </rPr>
          <t>Sachithra Ranatunga:</t>
        </r>
        <r>
          <rPr>
            <sz val="9"/>
            <color indexed="81"/>
            <rFont val="Tahoma"/>
            <family val="2"/>
          </rPr>
          <t xml:space="preserve">
Direct gen+SRCC</t>
        </r>
      </text>
    </comment>
  </commentList>
</comments>
</file>

<file path=xl/comments2.xml><?xml version="1.0" encoding="utf-8"?>
<comments xmlns="http://schemas.openxmlformats.org/spreadsheetml/2006/main">
  <authors>
    <author>Intern</author>
  </authors>
  <commentList>
    <comment ref="H7" authorId="0" shapeId="0">
      <text>
        <r>
          <rPr>
            <sz val="9"/>
            <color indexed="81"/>
            <rFont val="Tahoma"/>
            <family val="2"/>
          </rPr>
          <t xml:space="preserve">
Added WCI amount to the miscellaneous</t>
        </r>
      </text>
    </comment>
  </commentList>
</comments>
</file>

<file path=xl/sharedStrings.xml><?xml version="1.0" encoding="utf-8"?>
<sst xmlns="http://schemas.openxmlformats.org/spreadsheetml/2006/main" count="3658" uniqueCount="430">
  <si>
    <t>Insurance Industry Performance Review - 2023</t>
  </si>
  <si>
    <t xml:space="preserve">General Insurance Business </t>
  </si>
  <si>
    <t xml:space="preserve">Published By </t>
  </si>
  <si>
    <t>Insurance Regulatory Commission of Sri Lanka</t>
  </si>
  <si>
    <t>Abbreviations for Insurance Companies</t>
  </si>
  <si>
    <t>Insurance Company Full Name</t>
  </si>
  <si>
    <t>Abbreviation</t>
  </si>
  <si>
    <t>Allianz Insurance Lanka Ltd</t>
  </si>
  <si>
    <t>Allianz Gen.</t>
  </si>
  <si>
    <t>Amana Takaful PLC</t>
  </si>
  <si>
    <t>Amana Gen.</t>
  </si>
  <si>
    <t>Ceylinco General Insurance Ltd</t>
  </si>
  <si>
    <t>Ceylinco Gen.</t>
  </si>
  <si>
    <t>Continental Insurance Lanka Ltd</t>
  </si>
  <si>
    <t>Continental</t>
  </si>
  <si>
    <t>Cooperative Insurance Company PLC</t>
  </si>
  <si>
    <t>Cooperative Gen.</t>
  </si>
  <si>
    <t>Fairfirst Insurance Ltd.</t>
  </si>
  <si>
    <t>Fairfirst</t>
  </si>
  <si>
    <t>HNB General Insurance Ltd</t>
  </si>
  <si>
    <t>HNB Gen.</t>
  </si>
  <si>
    <t>LOLC General Insurance Ltd</t>
  </si>
  <si>
    <t>LOLC Gen.</t>
  </si>
  <si>
    <t>MBSL Insurance Company Ltd</t>
  </si>
  <si>
    <t>MBSL</t>
  </si>
  <si>
    <t>Orient Insurance Ltd</t>
  </si>
  <si>
    <t>Orient</t>
  </si>
  <si>
    <t>People’s Insurance PLC</t>
  </si>
  <si>
    <t>People’s</t>
  </si>
  <si>
    <t>Sanasa General Insurance Company Ltd</t>
  </si>
  <si>
    <t>Sanasa Gen.</t>
  </si>
  <si>
    <t>Sri Lanka Insurance Corporation Ltd</t>
  </si>
  <si>
    <t>SLIC</t>
  </si>
  <si>
    <t>National Insurance Trust Fund</t>
  </si>
  <si>
    <t>NITF</t>
  </si>
  <si>
    <t>Following General Notes supplement when interpreting the data of Tables and Charts of the Insurance Industry Review:</t>
  </si>
  <si>
    <t xml:space="preserve">Tables and Charts depicted in this report are based on the statistics provided by the General Insurance Companies </t>
  </si>
  <si>
    <t>Seemasahitha Sanasa Rakshana Samagama has segregated its long term insurance business and general insurance business with effect from 01st July 2019. Accordingly, “Sanasa Life Insurance Company PLC” and “Sanasa General Insurance Company Ltd” continue to carry on long term and general insurance businesses respectively.</t>
  </si>
  <si>
    <t>Data submitted by NITF with regard to the Risk Based Capital had not been considered in order to maintain the comparability since NITF handles both reinsurance and insurance business.</t>
  </si>
  <si>
    <t>Financial data of crop &amp; loan protection scheme of NITF has been eliminated from statistics from 2014 onwards since the said operation has not been considered as ‘Insurance’.</t>
  </si>
  <si>
    <t>Figures in some tables have been rounded off to the nearest final digit. Hence, there may be a slight discrepancy between the total as shown and the sum of its components.</t>
  </si>
  <si>
    <t>Differences as compared with previously published figures are due to subsequent revisions.</t>
  </si>
  <si>
    <t>Values indicated within parenthesis are negative values.</t>
  </si>
  <si>
    <t>The following symbols have been used throughout: -</t>
  </si>
  <si>
    <t xml:space="preserve"> (a) = Reinstated and Audited figures</t>
  </si>
  <si>
    <t xml:space="preserve">(b) = Latest Available Data </t>
  </si>
  <si>
    <t xml:space="preserve">  - = nil</t>
  </si>
  <si>
    <t>Summary</t>
  </si>
  <si>
    <t>Sheet No.</t>
  </si>
  <si>
    <t>Titles</t>
  </si>
  <si>
    <t>Company-wise Market Share of Gross Written Premium (2019 - 2023)</t>
  </si>
  <si>
    <t>Category - wise Analysis of Gross Written Premium (2019 - 2023)</t>
  </si>
  <si>
    <t>Reinsurance Premium and Retention (2019 - 2023)</t>
  </si>
  <si>
    <t>Category - wise Analysis of GWP of Miscellaneous Insurance Premium for 2022 &amp; 2023</t>
  </si>
  <si>
    <t>Number of Policies representing Gross Written Premium (2019 - 2023)</t>
  </si>
  <si>
    <t>Details of  Policies in Force and Sum Insured for 2022 &amp; 2023</t>
  </si>
  <si>
    <t>Net Earned Premium, Net Claims Incurred, Net Expenses, Net Claims Ratio, Net Expense Ratio and Net Combined Ratio (2019 - 2023)</t>
  </si>
  <si>
    <t>Category Wise Net Earned Premium, Net Claims Incurred, Net Claims Ratio, Net Expenses, Net Expense Ratio and Net Combined Ratio (2019 - 2023)</t>
  </si>
  <si>
    <t>Concentration of Assets, Investment Income and Average Investment Yield for 2022 &amp; 2023</t>
  </si>
  <si>
    <t xml:space="preserve">Concentration of Assets as at 31st December 2023 </t>
  </si>
  <si>
    <t xml:space="preserve">Credit Quality of Financial Assets as at 31st December 2022 &amp; 2023 </t>
  </si>
  <si>
    <t>Total Available Capital (TAC) and Capital Adequacy Ratio (CAR)   (2019 - 2023)</t>
  </si>
  <si>
    <t>Total Available Capital (TAC) - (2019 - 2023)</t>
  </si>
  <si>
    <t>Risk Capital Required (RCR) - (2019 - 2023)</t>
  </si>
  <si>
    <t>Individual Companies</t>
  </si>
  <si>
    <t>Class wise Analysis of Gross Written Premium (2019 - 2023)</t>
  </si>
  <si>
    <t>Gross Written Premium, Reinsurance Premium and Retention  (2019 - 2023)</t>
  </si>
  <si>
    <t>Class - wise  Analysis of Reinsurance Premium (2019 - 2023)</t>
  </si>
  <si>
    <t>Class - wise Analysis of Net Earned Premium (2019 - 2023)</t>
  </si>
  <si>
    <t>Company - wise Concentration of Assets  - 2023</t>
  </si>
  <si>
    <t>Company - wise Analysis of Solvency Position as at 31st December 2022 &amp; 2023</t>
  </si>
  <si>
    <t xml:space="preserve">Company - wise Analysis of Total Available Capital (TAC) as at 31st December 2022 &amp; 2023 </t>
  </si>
  <si>
    <t xml:space="preserve">Company - wise Analysis of Risk Capital Required (RCR) as  at 31st December 2022 &amp; 2023 </t>
  </si>
  <si>
    <t>Class - wise Analysis of Claims Incurred (2019 - 2023)</t>
  </si>
  <si>
    <t>Company - wise Net Combined Ratios (2019 - 2023)</t>
  </si>
  <si>
    <t>Summary of Statement of Financial Position as at 31st December 2023</t>
  </si>
  <si>
    <t xml:space="preserve">Individual Companies Statement of Financial Position as at 31st December 2023 </t>
  </si>
  <si>
    <t>Summary of Statement of Financial Position as at 31st December 2022</t>
  </si>
  <si>
    <t>Individual Companies Statement of Financial Position as at 31st December 2022</t>
  </si>
  <si>
    <t>Summary of Income Statements for the year ended 31st December 2023</t>
  </si>
  <si>
    <t xml:space="preserve">Individual Companies Income Statement for the year ended 31st December 2023 </t>
  </si>
  <si>
    <t xml:space="preserve">Summary of Income Statements for the year ended 31st December 2022 </t>
  </si>
  <si>
    <t>Table 01</t>
  </si>
  <si>
    <t xml:space="preserve">Company </t>
  </si>
  <si>
    <t>2022 (a)</t>
  </si>
  <si>
    <t>2023 (b)</t>
  </si>
  <si>
    <t>Gross Written Premium</t>
  </si>
  <si>
    <t>Market Share</t>
  </si>
  <si>
    <t>(LKR.'000)</t>
  </si>
  <si>
    <t>(%)</t>
  </si>
  <si>
    <t>Total</t>
  </si>
  <si>
    <t>Growth Rate</t>
  </si>
  <si>
    <t>Chart 01</t>
  </si>
  <si>
    <t>Company-wise Market Share of Gross Written Premium  for the years ended 31st December 2022 and 31 December 2023</t>
  </si>
  <si>
    <t>Table 02</t>
  </si>
  <si>
    <t>Class</t>
  </si>
  <si>
    <t>GWP                   (LKR '000)</t>
  </si>
  <si>
    <t>Growth Rate  (%)</t>
  </si>
  <si>
    <t>GWP                 (LKR '000)</t>
  </si>
  <si>
    <t>GWP                (LKR '000)</t>
  </si>
  <si>
    <t>Fire</t>
  </si>
  <si>
    <t>Marine</t>
  </si>
  <si>
    <t>Motor</t>
  </si>
  <si>
    <t>Health</t>
  </si>
  <si>
    <t>Miscellaneous</t>
  </si>
  <si>
    <t xml:space="preserve">Sub Total </t>
  </si>
  <si>
    <t>SRCC &amp; T</t>
  </si>
  <si>
    <t xml:space="preserve"> Total </t>
  </si>
  <si>
    <t>Table 03</t>
  </si>
  <si>
    <t>Retention as a percentage of  Gross Written Premium (%)</t>
  </si>
  <si>
    <t xml:space="preserve">Overall Retention Ratio </t>
  </si>
  <si>
    <t>Total Reinsurance Premium (LKR 000')</t>
  </si>
  <si>
    <t>Total Retained Premium (LKR 000')</t>
  </si>
  <si>
    <t>Chart 02</t>
  </si>
  <si>
    <t>Reinsurance Premium and Retention (2019 -2023)</t>
  </si>
  <si>
    <t>Table 04</t>
  </si>
  <si>
    <t>Category</t>
  </si>
  <si>
    <t>GWP  LKR '000</t>
  </si>
  <si>
    <t>Title</t>
  </si>
  <si>
    <t>Personal Accident</t>
  </si>
  <si>
    <t xml:space="preserve">Contractor's All Risk </t>
  </si>
  <si>
    <t>Professional Indemnity</t>
  </si>
  <si>
    <t>Travel Insurance</t>
  </si>
  <si>
    <t>Fidelity Guarantee</t>
  </si>
  <si>
    <t>Burglary</t>
  </si>
  <si>
    <t>Cash in transit including cash in safe</t>
  </si>
  <si>
    <t xml:space="preserve">Goods in Transits </t>
  </si>
  <si>
    <t xml:space="preserve">Products Liability </t>
  </si>
  <si>
    <t>Public Liability</t>
  </si>
  <si>
    <t xml:space="preserve">Banker's Indemnity </t>
  </si>
  <si>
    <t>Air Craft Hull</t>
  </si>
  <si>
    <t>WCI</t>
  </si>
  <si>
    <t>Others</t>
  </si>
  <si>
    <t>Erection all risk</t>
  </si>
  <si>
    <t>Subtotal</t>
  </si>
  <si>
    <t>Total of SRCC &amp; TC due to NITF</t>
  </si>
  <si>
    <t>CO insurance Premium</t>
  </si>
  <si>
    <t>Total Miscellaneous Insurance GWP</t>
  </si>
  <si>
    <t>Table 05</t>
  </si>
  <si>
    <t>No. of policies</t>
  </si>
  <si>
    <t xml:space="preserve">   3rd Party Only</t>
  </si>
  <si>
    <t xml:space="preserve">   Comprehensive</t>
  </si>
  <si>
    <t>Table 06</t>
  </si>
  <si>
    <t>Details of Policies in Force and Sum Insured for 2022 &amp; 2023</t>
  </si>
  <si>
    <t>Policies inforce at year end</t>
  </si>
  <si>
    <t>Sum Insured (LKR 000')</t>
  </si>
  <si>
    <t xml:space="preserve">   3rd party only</t>
  </si>
  <si>
    <t xml:space="preserve">Health </t>
  </si>
  <si>
    <t>Table 07</t>
  </si>
  <si>
    <t>Net Earned Premium (Rs.'000)</t>
  </si>
  <si>
    <t>Net Claims Incurred (Rs.'000)</t>
  </si>
  <si>
    <t>Net Expenses (Rs.'000)</t>
  </si>
  <si>
    <t>Net Claims Ratio (%)</t>
  </si>
  <si>
    <t>Net Expense Ratio (%)</t>
  </si>
  <si>
    <t>Net Combined Ratio (%)</t>
  </si>
  <si>
    <t>Chart 03</t>
  </si>
  <si>
    <t>Table 08</t>
  </si>
  <si>
    <t>Net Earned Premium (LKR'000)</t>
  </si>
  <si>
    <t xml:space="preserve">Miscellaneous </t>
  </si>
  <si>
    <t xml:space="preserve">SRCC &amp; T </t>
  </si>
  <si>
    <t xml:space="preserve">Total </t>
  </si>
  <si>
    <t>Net Claims Incurred (LKR'000)</t>
  </si>
  <si>
    <t>Description</t>
  </si>
  <si>
    <t>Net Expenses (LKR '000)</t>
  </si>
  <si>
    <t>Net Expenses for all classes of General Insurance Business except SRCC &amp; T</t>
  </si>
  <si>
    <t>Net Expenses Ratio for all classes of General Insurance Business except SRCC &amp; T</t>
  </si>
  <si>
    <t>Net Expense Ratio of General Insurance Business</t>
  </si>
  <si>
    <t>Net Combined Ratio for all classes of General Insurance Business except SRCC &amp; T</t>
  </si>
  <si>
    <t>Net Combined Ratio of General Insurance Business</t>
  </si>
  <si>
    <t>Table 09</t>
  </si>
  <si>
    <t>Type of Assets</t>
  </si>
  <si>
    <t xml:space="preserve"> Total Value              (LKR' 000) </t>
  </si>
  <si>
    <t xml:space="preserve">Investment Income                   (LKR' 000) </t>
  </si>
  <si>
    <t xml:space="preserve">Investment Income                  (LKR' 000) </t>
  </si>
  <si>
    <t>Government Debt Securities</t>
  </si>
  <si>
    <t>Equity</t>
  </si>
  <si>
    <t>Corporate Debts</t>
  </si>
  <si>
    <t>Land and Buildings</t>
  </si>
  <si>
    <t>Deposits</t>
  </si>
  <si>
    <t>Unit Trusts</t>
  </si>
  <si>
    <t>Investments in Gold</t>
  </si>
  <si>
    <t>-</t>
  </si>
  <si>
    <t>Sub Total</t>
  </si>
  <si>
    <t>Average Investment Yield (%)</t>
  </si>
  <si>
    <t>Other Assets</t>
  </si>
  <si>
    <t>Reinsurance receivables</t>
  </si>
  <si>
    <t xml:space="preserve">Premium receivable from policyholders and intermediaries </t>
  </si>
  <si>
    <t>Property Plant and Equipment</t>
  </si>
  <si>
    <t>Right of use asset</t>
  </si>
  <si>
    <t>Other Loans</t>
  </si>
  <si>
    <t>Cash and cash equivalents</t>
  </si>
  <si>
    <t>Table 10</t>
  </si>
  <si>
    <t>Type of Asset</t>
  </si>
  <si>
    <t xml:space="preserve">Total Value of Asset (LKR' 000) </t>
  </si>
  <si>
    <t>Equities</t>
  </si>
  <si>
    <t>Land &amp; Buildings</t>
  </si>
  <si>
    <t xml:space="preserve">Deposits </t>
  </si>
  <si>
    <t xml:space="preserve">Unit Trusts </t>
  </si>
  <si>
    <t>Treasury Bonds</t>
  </si>
  <si>
    <t>Treasury Bills</t>
  </si>
  <si>
    <t>REPO</t>
  </si>
  <si>
    <t>Sri Lanka Development Bonds</t>
  </si>
  <si>
    <t>Chart 04</t>
  </si>
  <si>
    <t>Table 11</t>
  </si>
  <si>
    <t>(All figures in Rs. '000)</t>
  </si>
  <si>
    <t>Investment/Asset Type</t>
  </si>
  <si>
    <t>AAA to AA- and A1/P1</t>
  </si>
  <si>
    <t>A+ to A- and A2/P2</t>
  </si>
  <si>
    <t>BBB+ to BB- and A3/P3</t>
  </si>
  <si>
    <t>Unrated</t>
  </si>
  <si>
    <t>Chart 05</t>
  </si>
  <si>
    <t>Table 12</t>
  </si>
  <si>
    <t>Total Available Capital (TAC) and Capital Adequacy Ratio (CAR) -  (2019 - 2023)</t>
  </si>
  <si>
    <t xml:space="preserve">TAC </t>
  </si>
  <si>
    <t>CAR %</t>
  </si>
  <si>
    <t>Chart 06</t>
  </si>
  <si>
    <t>Table 14</t>
  </si>
  <si>
    <t>Risk Type</t>
  </si>
  <si>
    <t>Credit Risk</t>
  </si>
  <si>
    <t>Concentration Risk</t>
  </si>
  <si>
    <t>Market Risk</t>
  </si>
  <si>
    <t>Reinsurance Risk</t>
  </si>
  <si>
    <t>Liability Risk</t>
  </si>
  <si>
    <t>Operational Risk</t>
  </si>
  <si>
    <t>Total Risk Capital Charge (RCR) before diversification</t>
  </si>
  <si>
    <t>Total Risk Capital Charge (RCR) after diversification</t>
  </si>
  <si>
    <t>Table 13</t>
  </si>
  <si>
    <t>Total Available Capital (TAC) -  (2019 - 2023)</t>
  </si>
  <si>
    <t>Year</t>
  </si>
  <si>
    <t xml:space="preserve">Tier 1 </t>
  </si>
  <si>
    <t xml:space="preserve">Tier II </t>
  </si>
  <si>
    <t xml:space="preserve">Deductions </t>
  </si>
  <si>
    <t>Chart 07</t>
  </si>
  <si>
    <t>Table 15</t>
  </si>
  <si>
    <t>Class - wise Analysis of Gross Written Premium - 2023</t>
  </si>
  <si>
    <t>Insurer</t>
  </si>
  <si>
    <t>SRCC</t>
  </si>
  <si>
    <t>Class - wise Analysis of Gross Written Premium - 2022</t>
  </si>
  <si>
    <t>`</t>
  </si>
  <si>
    <t>Class - wise Analysis of Gross Written Premium  - 2021</t>
  </si>
  <si>
    <t>Class - wise Analysis of Gross Written Premium - 2020</t>
  </si>
  <si>
    <t>Class - wise Analysis of Gross Written Premium - 2019</t>
  </si>
  <si>
    <t>Table 16</t>
  </si>
  <si>
    <t>Gross Written Premium, Reinsurance Premium and Retention (2019 - 2023)</t>
  </si>
  <si>
    <t>Gross Written Premium (Rs.'000)</t>
  </si>
  <si>
    <t>Reinsurance Premium (Rs.'000)</t>
  </si>
  <si>
    <t>Total Reinsurance Premium</t>
  </si>
  <si>
    <t>Retention (Rs.'000)</t>
  </si>
  <si>
    <t>Total Net Written Premium</t>
  </si>
  <si>
    <t>Overall Retention Ratio</t>
  </si>
  <si>
    <t>Table 17</t>
  </si>
  <si>
    <t>Class - wise Analysis of Reinsurance  Premium - 2023</t>
  </si>
  <si>
    <t>(All figures in Rs.'000 )</t>
  </si>
  <si>
    <t xml:space="preserve">Fire                     </t>
  </si>
  <si>
    <t xml:space="preserve">Marine                      </t>
  </si>
  <si>
    <t xml:space="preserve">Motor                            </t>
  </si>
  <si>
    <t xml:space="preserve">Miscellaneous             </t>
  </si>
  <si>
    <t xml:space="preserve">Total                            </t>
  </si>
  <si>
    <t>Class - wise Analysis of Reinsurance  Premium - 2022</t>
  </si>
  <si>
    <t>Class - wise Analysis of Reinsurance  Premium - 2021</t>
  </si>
  <si>
    <t>Class - wise Analysis of Reinsurance  Premium -  2020</t>
  </si>
  <si>
    <t>Class - wise Analysis of Reinsurance  Premium - 2019</t>
  </si>
  <si>
    <t>Table 18</t>
  </si>
  <si>
    <t>Class - wise Analysis of Net Earned Premium  - 2023</t>
  </si>
  <si>
    <t>Class - wise Analysis of Net Earned Premium  - 2022</t>
  </si>
  <si>
    <t>Class - wise Analysis of Net Earned Premium  - 2021</t>
  </si>
  <si>
    <t>Class - wise Analysis of Net Earned Premium  - 2020</t>
  </si>
  <si>
    <t>Class - wise Analysis of Net Earned Premium  - 2019</t>
  </si>
  <si>
    <t>Table 19</t>
  </si>
  <si>
    <t xml:space="preserve">Corporate Debt </t>
  </si>
  <si>
    <t>Reinsurance Receivable</t>
  </si>
  <si>
    <t>Property Plant and Equipments</t>
  </si>
  <si>
    <t>Right of Use Asset</t>
  </si>
  <si>
    <t>Company - wise Concentration of Assets  - 2023  (Cont..)</t>
  </si>
  <si>
    <t>Note : Slight differences were noted in the above balances with the Balance Sheet figures due to categorisation issues and Intersegment receivable and payable balances of NITF</t>
  </si>
  <si>
    <t>Table 20</t>
  </si>
  <si>
    <t xml:space="preserve"> Company - wise Analysis of Solvency Position as at 31st December 2022 &amp; 2023</t>
  </si>
  <si>
    <t>As at 31st December 2022 (a)</t>
  </si>
  <si>
    <t>As at 31st December 2023 (b)</t>
  </si>
  <si>
    <t>TAC (Rs. '000)</t>
  </si>
  <si>
    <t>RCR (Rs. '000)</t>
  </si>
  <si>
    <t>CAR (%)</t>
  </si>
  <si>
    <t>Table 21</t>
  </si>
  <si>
    <r>
      <t>Company - wise Analysis of Total Available Capital (TAC) as at 31</t>
    </r>
    <r>
      <rPr>
        <b/>
        <vertAlign val="superscript"/>
        <sz val="11"/>
        <color rgb="FF000000"/>
        <rFont val="Tahoma"/>
        <family val="2"/>
      </rPr>
      <t>st</t>
    </r>
    <r>
      <rPr>
        <b/>
        <sz val="11"/>
        <color rgb="FF000000"/>
        <rFont val="Tahoma"/>
        <family val="2"/>
      </rPr>
      <t xml:space="preserve"> December 2022 &amp; 2023 </t>
    </r>
  </si>
  <si>
    <t xml:space="preserve">TAC 
as at 31st December 2022 (a) 
</t>
  </si>
  <si>
    <t>Tier 1</t>
  </si>
  <si>
    <t>Tier II</t>
  </si>
  <si>
    <t>Deductions</t>
  </si>
  <si>
    <t>TAC</t>
  </si>
  <si>
    <t>Continental Gen.</t>
  </si>
  <si>
    <t>Table 22</t>
  </si>
  <si>
    <r>
      <t>Company - wise Analysis of Risk Capital Required (RCR) as  at 31</t>
    </r>
    <r>
      <rPr>
        <b/>
        <vertAlign val="superscript"/>
        <sz val="11"/>
        <color rgb="FF000000"/>
        <rFont val="Tahoma"/>
        <family val="2"/>
      </rPr>
      <t>st</t>
    </r>
    <r>
      <rPr>
        <b/>
        <sz val="11"/>
        <color rgb="FF000000"/>
        <rFont val="Tahoma"/>
        <family val="2"/>
      </rPr>
      <t xml:space="preserve"> December 2022 &amp; 2023 </t>
    </r>
  </si>
  <si>
    <r>
      <t>As at 31</t>
    </r>
    <r>
      <rPr>
        <b/>
        <vertAlign val="superscript"/>
        <sz val="10"/>
        <color theme="0"/>
        <rFont val="Tahoma"/>
        <family val="2"/>
      </rPr>
      <t>st</t>
    </r>
    <r>
      <rPr>
        <b/>
        <sz val="10"/>
        <color theme="0"/>
        <rFont val="Tahoma"/>
        <family val="2"/>
      </rPr>
      <t xml:space="preserve"> December 2023 (b) (Rs.'000)</t>
    </r>
  </si>
  <si>
    <t>Liability Rsik</t>
  </si>
  <si>
    <r>
      <t>As at 31</t>
    </r>
    <r>
      <rPr>
        <b/>
        <vertAlign val="superscript"/>
        <sz val="10"/>
        <color theme="0"/>
        <rFont val="Tahoma"/>
        <family val="2"/>
      </rPr>
      <t>st</t>
    </r>
    <r>
      <rPr>
        <b/>
        <sz val="10"/>
        <color theme="0"/>
        <rFont val="Tahoma"/>
        <family val="2"/>
      </rPr>
      <t xml:space="preserve"> December 2022 (a) (Rs.'000)</t>
    </r>
  </si>
  <si>
    <t>Table 23</t>
  </si>
  <si>
    <t>Class - wise Analysis of Claims Incurred  - 2023</t>
  </si>
  <si>
    <t xml:space="preserve">Marine                       </t>
  </si>
  <si>
    <t xml:space="preserve"> Health               </t>
  </si>
  <si>
    <t xml:space="preserve">Miscellaneous          </t>
  </si>
  <si>
    <t>Class - wise Analysis of Claims Incurred - 2022</t>
  </si>
  <si>
    <t>Class - wise Analysis of Claims Incurred -  2021</t>
  </si>
  <si>
    <t>Class - wise Analysis of Claims Incurred -  2020</t>
  </si>
  <si>
    <t>Class - wise Analysis of Claims Incurred -  2019</t>
  </si>
  <si>
    <t>Table 24</t>
  </si>
  <si>
    <t>(All figures in %)</t>
  </si>
  <si>
    <t xml:space="preserve">2022 (a)     </t>
  </si>
  <si>
    <t xml:space="preserve">2023 (b)     </t>
  </si>
  <si>
    <t>2015 (b)</t>
  </si>
  <si>
    <t xml:space="preserve">Industry </t>
  </si>
  <si>
    <t>Table 25</t>
  </si>
  <si>
    <t>Line</t>
  </si>
  <si>
    <t>Item</t>
  </si>
  <si>
    <t>General Insurance Business</t>
  </si>
  <si>
    <t>SRCC Collected by NITF</t>
  </si>
  <si>
    <t>Total Industry excluding Reinsurance</t>
  </si>
  <si>
    <t>Reinsurance of NITF</t>
  </si>
  <si>
    <t>Assets</t>
  </si>
  <si>
    <t>Goodwill</t>
  </si>
  <si>
    <t>Intangible Assets</t>
  </si>
  <si>
    <t>Deferred Expenses</t>
  </si>
  <si>
    <t>Right of Use Assets</t>
  </si>
  <si>
    <t>Investment Property</t>
  </si>
  <si>
    <t>Investment in Subsidiaries</t>
  </si>
  <si>
    <t>6.1 Investment in segregrated company</t>
  </si>
  <si>
    <t>6.2 Investment in Other companies</t>
  </si>
  <si>
    <t>Investment Associates</t>
  </si>
  <si>
    <t>7.1 Investment in segregrated company</t>
  </si>
  <si>
    <t>7.2 Investment in Other companies</t>
  </si>
  <si>
    <t xml:space="preserve"> Financial Investments </t>
  </si>
  <si>
    <t>HTM Financial Assets</t>
  </si>
  <si>
    <t>Loans and receivables</t>
  </si>
  <si>
    <t>AFS Financial Assets</t>
  </si>
  <si>
    <t>Financial Assets at Fair Value through Profit and Loss</t>
  </si>
  <si>
    <t>Outstanding policy loans</t>
  </si>
  <si>
    <t>Reinsurance Receivables</t>
  </si>
  <si>
    <t xml:space="preserve">Premium Receivables </t>
  </si>
  <si>
    <t>Deffered Acquisistion Cost</t>
  </si>
  <si>
    <t xml:space="preserve">Total assets </t>
  </si>
  <si>
    <t>Equity and Liabilities</t>
  </si>
  <si>
    <t>Liabilities</t>
  </si>
  <si>
    <t>Insurance Contract Liabilities</t>
  </si>
  <si>
    <t xml:space="preserve">Employee Benefits </t>
  </si>
  <si>
    <t xml:space="preserve">Reinsurance Payable </t>
  </si>
  <si>
    <t xml:space="preserve">Deferred Revenue </t>
  </si>
  <si>
    <t>Interest bearing liabilities</t>
  </si>
  <si>
    <t xml:space="preserve">Other Liabilities </t>
  </si>
  <si>
    <t xml:space="preserve">Total liabilities </t>
  </si>
  <si>
    <t>Shareholder's equity</t>
  </si>
  <si>
    <t>Stated Capital</t>
  </si>
  <si>
    <t>Other Reserves</t>
  </si>
  <si>
    <t>Revaluation reserves</t>
  </si>
  <si>
    <t xml:space="preserve">Retained Earnings </t>
  </si>
  <si>
    <t xml:space="preserve">Total Shareholders' Equity </t>
  </si>
  <si>
    <t xml:space="preserve">Total Liabilities and Shareholders' Equity </t>
  </si>
  <si>
    <t>Note: Difference is due to Intersegment receivable and payable balances of NITF</t>
  </si>
  <si>
    <t>Alianz Gen.</t>
  </si>
  <si>
    <t>General Insurance Business                   (Rs. '000)</t>
  </si>
  <si>
    <t xml:space="preserve">Total Assets </t>
  </si>
  <si>
    <t xml:space="preserve">Total Liabilities </t>
  </si>
  <si>
    <t>Shareholders' Equity</t>
  </si>
  <si>
    <t xml:space="preserve">Stated Capital </t>
  </si>
  <si>
    <t>Company wise Balance sheets as at 31st December 2023 - General Insurance Business (Cont..)</t>
  </si>
  <si>
    <t xml:space="preserve">Other Assets </t>
  </si>
  <si>
    <t>Deferred Acquisition Cost</t>
  </si>
  <si>
    <t xml:space="preserve">Cash and Cash Equivalents </t>
  </si>
  <si>
    <t xml:space="preserve">Property Plant and Equipment </t>
  </si>
  <si>
    <t>6.1 Investment in segregated company</t>
  </si>
  <si>
    <t>6.2 Investment in other companies</t>
  </si>
  <si>
    <t>Investment in Associates</t>
  </si>
  <si>
    <t>7.1 Investment in segregated company</t>
  </si>
  <si>
    <t>7.2 Investment in other companies</t>
  </si>
  <si>
    <t>Coperative Gen.</t>
  </si>
  <si>
    <r>
      <t>Total liabilities (Total of Lines 20</t>
    </r>
    <r>
      <rPr>
        <b/>
        <i/>
        <sz val="10"/>
        <rFont val="Tahoma"/>
        <family val="2"/>
      </rPr>
      <t xml:space="preserve"> - </t>
    </r>
    <r>
      <rPr>
        <b/>
        <sz val="10"/>
        <rFont val="Tahoma"/>
        <family val="2"/>
      </rPr>
      <t>25)</t>
    </r>
  </si>
  <si>
    <t xml:space="preserve"> </t>
  </si>
  <si>
    <t>Total  excluding Reinsurance</t>
  </si>
  <si>
    <t>Reinsurance</t>
  </si>
  <si>
    <t> </t>
  </si>
  <si>
    <t xml:space="preserve">   </t>
  </si>
  <si>
    <t>People's</t>
  </si>
  <si>
    <t>Company wise Balance sheets as at 31st December 2023- General Insurance Business (Cont..)</t>
  </si>
  <si>
    <t>Table 26</t>
  </si>
  <si>
    <t>Summary of Statement of Financial Position as at 31st December 2022 - (Reinstated with Audited Financials in 2022)</t>
  </si>
  <si>
    <t>Individual Companies Statement of Financial Position as at 31st December 2022 -  (Reinstated with Audited Financials in 2022)</t>
  </si>
  <si>
    <t>Total Assets)</t>
  </si>
  <si>
    <t>Total Liabilities</t>
  </si>
  <si>
    <t>Total Shareholders' Equity</t>
  </si>
  <si>
    <t>Total Liabilities and Shareholders' Equity</t>
  </si>
  <si>
    <t>Sanasa</t>
  </si>
  <si>
    <t>General Insurance Business (Rs. '000)</t>
  </si>
  <si>
    <t>Table 27</t>
  </si>
  <si>
    <t xml:space="preserve">Reinsurance </t>
  </si>
  <si>
    <t>3rd party only</t>
  </si>
  <si>
    <t>Comprehensive</t>
  </si>
  <si>
    <t>GWP</t>
  </si>
  <si>
    <t xml:space="preserve"> - Coinsurance outward </t>
  </si>
  <si>
    <t xml:space="preserve"> - SRCC &amp; TC Premium </t>
  </si>
  <si>
    <t xml:space="preserve"> - Reinsurance</t>
  </si>
  <si>
    <t>Net Written Premium</t>
  </si>
  <si>
    <t>Change in Unearned Premium</t>
  </si>
  <si>
    <t>Net Earned Premium</t>
  </si>
  <si>
    <t>Benefits/losses</t>
  </si>
  <si>
    <t>Non Life Insurance Losses and Loss Adj Exp(net)</t>
  </si>
  <si>
    <t>Underwriting and Net Acquisition Costs</t>
  </si>
  <si>
    <t>Other Insurance related costs (net)</t>
  </si>
  <si>
    <t>Underwriting Results</t>
  </si>
  <si>
    <t>Other Revenue</t>
  </si>
  <si>
    <t>Fees &amp; commission income</t>
  </si>
  <si>
    <t xml:space="preserve">Income from investments </t>
  </si>
  <si>
    <t>Realized Gains</t>
  </si>
  <si>
    <t>Fair value Gains &amp; Losses</t>
  </si>
  <si>
    <t>Other income</t>
  </si>
  <si>
    <t>Expenses</t>
  </si>
  <si>
    <t>Other operating, investment related and admin expenses</t>
  </si>
  <si>
    <t>Amortisation of goodwill &amp; Intangible Assets</t>
  </si>
  <si>
    <t>Profit from operations</t>
  </si>
  <si>
    <t>Interest expense</t>
  </si>
  <si>
    <t>Profit before taxation</t>
  </si>
  <si>
    <t>Tax</t>
  </si>
  <si>
    <t>Profit After taxation</t>
  </si>
  <si>
    <t xml:space="preserve"> - SRCC &amp; TC Premium</t>
  </si>
  <si>
    <t xml:space="preserve"> - Coinsurance outward</t>
  </si>
  <si>
    <t>Table 28</t>
  </si>
  <si>
    <t>Summary of Income Statements for the year ended 31st December 2022 - (Reinstated with Audited Financials in 2022)</t>
  </si>
  <si>
    <t>Industry</t>
  </si>
  <si>
    <t xml:space="preserve">Change in Unearned Premium </t>
  </si>
  <si>
    <t>Individual Companies Income Statement for the year ended 31st December 2022 - (Reinstated with Audited Financials in 2022)</t>
  </si>
  <si>
    <t xml:space="preserve">Net Written Premium </t>
  </si>
  <si>
    <t>Income from investments</t>
  </si>
  <si>
    <t xml:space="preserve">Net Earned Premium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</si>
</sst>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_(* \(#,##0.00\);_(* &quot;-&quot;??_);_(@_)"/>
    <numFmt numFmtId="164" formatCode="_(* #,##0.0_);_(* \(#,##0.0\);_(* &quot;-&quot;??_);_(@_)"/>
    <numFmt numFmtId="165" formatCode="0.0"/>
    <numFmt numFmtId="166" formatCode="_(* #,##0_);_(* \(#,##0\);_(* &quot;-&quot;??_);_(@_)"/>
    <numFmt numFmtId="167" formatCode="_(* #,##0.0_);_(* \(#,##0.0\);_(* &quot;-&quot;?_);_(@_)"/>
    <numFmt numFmtId="168" formatCode="#,##0.0"/>
    <numFmt numFmtId="169" formatCode="0.0%"/>
    <numFmt numFmtId="170" formatCode="0.00000000000000000"/>
    <numFmt numFmtId="171" formatCode="#,###,"/>
  </numFmts>
  <fonts count="63" x14ac:knownFonts="1">
    <font>
      <sz val="11"/>
      <color theme="1"/>
      <name val="Calibri"/>
      <family val="2"/>
      <scheme val="minor"/>
    </font>
    <font>
      <sz val="11"/>
      <color theme="1"/>
      <name val="Calibri"/>
      <family val="2"/>
      <scheme val="minor"/>
    </font>
    <font>
      <sz val="72"/>
      <color theme="1"/>
      <name val="Times New Roman"/>
      <family val="1"/>
    </font>
    <font>
      <sz val="48"/>
      <color theme="1"/>
      <name val="Times New Roman"/>
      <family val="1"/>
    </font>
    <font>
      <b/>
      <sz val="11"/>
      <color theme="4"/>
      <name val="Tahoma"/>
      <family val="2"/>
    </font>
    <font>
      <sz val="10"/>
      <color theme="1"/>
      <name val="Tahoma"/>
      <family val="2"/>
    </font>
    <font>
      <b/>
      <sz val="10"/>
      <color theme="0"/>
      <name val="Tahoma"/>
      <family val="2"/>
    </font>
    <font>
      <b/>
      <sz val="10"/>
      <color theme="1"/>
      <name val="Tahoma"/>
      <family val="2"/>
    </font>
    <font>
      <sz val="11"/>
      <color theme="1"/>
      <name val="Tahoma"/>
      <family val="2"/>
    </font>
    <font>
      <b/>
      <sz val="10"/>
      <name val="Tahoma"/>
      <family val="2"/>
    </font>
    <font>
      <sz val="10"/>
      <name val="Tahoma"/>
      <family val="2"/>
    </font>
    <font>
      <sz val="10"/>
      <name val="Arial"/>
      <family val="2"/>
    </font>
    <font>
      <sz val="10"/>
      <color rgb="FFFF0000"/>
      <name val="Tahoma"/>
      <family val="2"/>
    </font>
    <font>
      <i/>
      <sz val="8"/>
      <color theme="1"/>
      <name val="Tahoma"/>
      <family val="2"/>
    </font>
    <font>
      <sz val="8"/>
      <color theme="1"/>
      <name val="Tahoma"/>
      <family val="2"/>
    </font>
    <font>
      <i/>
      <sz val="10"/>
      <color theme="1"/>
      <name val="Tahoma"/>
      <family val="2"/>
    </font>
    <font>
      <i/>
      <sz val="10"/>
      <color indexed="8"/>
      <name val="Tahoma"/>
      <family val="2"/>
    </font>
    <font>
      <b/>
      <sz val="11"/>
      <color theme="0"/>
      <name val="Tahoma"/>
      <family val="2"/>
    </font>
    <font>
      <b/>
      <sz val="10"/>
      <color theme="1" tint="4.9989318521683403E-2"/>
      <name val="Tahoma"/>
      <family val="2"/>
    </font>
    <font>
      <sz val="11"/>
      <color theme="1" tint="4.9989318521683403E-2"/>
      <name val="Calibri"/>
      <family val="2"/>
      <scheme val="minor"/>
    </font>
    <font>
      <sz val="10"/>
      <color theme="1" tint="4.9989318521683403E-2"/>
      <name val="Tahoma"/>
      <family val="2"/>
    </font>
    <font>
      <b/>
      <sz val="14"/>
      <color rgb="FF292929"/>
      <name val="Calibri"/>
      <family val="2"/>
      <scheme val="minor"/>
    </font>
    <font>
      <sz val="10"/>
      <color rgb="FF292929"/>
      <name val="Tahoma"/>
      <family val="2"/>
    </font>
    <font>
      <b/>
      <sz val="12"/>
      <color rgb="FF292929"/>
      <name val="Tahoma"/>
      <family val="2"/>
    </font>
    <font>
      <b/>
      <sz val="12"/>
      <name val="Tahoma"/>
      <family val="2"/>
    </font>
    <font>
      <sz val="12"/>
      <color rgb="FF292929"/>
      <name val="Tahoma"/>
      <family val="2"/>
    </font>
    <font>
      <sz val="10"/>
      <color rgb="FF000000"/>
      <name val="Tahoma"/>
      <family val="2"/>
    </font>
    <font>
      <b/>
      <sz val="11"/>
      <color theme="1"/>
      <name val="Calibri"/>
      <family val="2"/>
      <scheme val="minor"/>
    </font>
    <font>
      <u/>
      <sz val="11"/>
      <color theme="10"/>
      <name val="Calibri"/>
      <family val="2"/>
      <scheme val="minor"/>
    </font>
    <font>
      <sz val="9"/>
      <color theme="1"/>
      <name val="Tahoma"/>
      <family val="2"/>
    </font>
    <font>
      <b/>
      <sz val="36"/>
      <color theme="1"/>
      <name val="Tahoma"/>
      <family val="2"/>
    </font>
    <font>
      <b/>
      <sz val="60"/>
      <color theme="1"/>
      <name val="Tahoma"/>
      <family val="2"/>
    </font>
    <font>
      <b/>
      <sz val="22"/>
      <color theme="1"/>
      <name val="Tahoma"/>
      <family val="2"/>
    </font>
    <font>
      <u/>
      <sz val="11"/>
      <color theme="10"/>
      <name val="Calibri"/>
      <family val="2"/>
    </font>
    <font>
      <u/>
      <sz val="10"/>
      <name val="Tahoma"/>
      <family val="2"/>
    </font>
    <font>
      <i/>
      <sz val="10"/>
      <name val="Tahoma"/>
      <family val="2"/>
    </font>
    <font>
      <i/>
      <sz val="9"/>
      <name val="Tahoma"/>
      <family val="2"/>
    </font>
    <font>
      <b/>
      <sz val="10"/>
      <color rgb="FF000000"/>
      <name val="Tahoma"/>
      <family val="2"/>
    </font>
    <font>
      <i/>
      <sz val="9"/>
      <color rgb="FFFF0000"/>
      <name val="Tahoma"/>
      <family val="2"/>
    </font>
    <font>
      <b/>
      <vertAlign val="superscript"/>
      <sz val="10"/>
      <color theme="0"/>
      <name val="Tahoma"/>
      <family val="2"/>
    </font>
    <font>
      <i/>
      <sz val="9"/>
      <color theme="1"/>
      <name val="Tahoma"/>
      <family val="2"/>
    </font>
    <font>
      <sz val="11"/>
      <color rgb="FF000000"/>
      <name val="Calibri"/>
      <family val="2"/>
    </font>
    <font>
      <b/>
      <sz val="9"/>
      <color theme="1"/>
      <name val="Tahoma"/>
      <family val="2"/>
    </font>
    <font>
      <b/>
      <i/>
      <sz val="10"/>
      <name val="Tahoma"/>
      <family val="2"/>
    </font>
    <font>
      <sz val="10"/>
      <color theme="1"/>
      <name val="Arial"/>
      <family val="2"/>
    </font>
    <font>
      <b/>
      <sz val="10"/>
      <color rgb="FFFF0000"/>
      <name val="Tahoma"/>
      <family val="2"/>
    </font>
    <font>
      <i/>
      <sz val="8"/>
      <name val="Tahoma"/>
      <family val="2"/>
    </font>
    <font>
      <b/>
      <sz val="9"/>
      <color indexed="81"/>
      <name val="Tahoma"/>
      <family val="2"/>
    </font>
    <font>
      <sz val="9"/>
      <color indexed="81"/>
      <name val="Tahoma"/>
      <family val="2"/>
    </font>
    <font>
      <b/>
      <sz val="11"/>
      <name val="Tahoma"/>
      <family val="2"/>
    </font>
    <font>
      <b/>
      <sz val="11"/>
      <color theme="1"/>
      <name val="Tahoma"/>
      <family val="2"/>
    </font>
    <font>
      <b/>
      <sz val="11"/>
      <color rgb="FF292929"/>
      <name val="Tahoma"/>
      <family val="2"/>
    </font>
    <font>
      <sz val="11"/>
      <color rgb="FF292929"/>
      <name val="Tahoma"/>
      <family val="2"/>
    </font>
    <font>
      <b/>
      <sz val="10"/>
      <color rgb="FF292929"/>
      <name val="Tahoma"/>
      <family val="2"/>
    </font>
    <font>
      <b/>
      <sz val="10"/>
      <color rgb="FFFFFFFF"/>
      <name val="Tahoma"/>
      <family val="2"/>
    </font>
    <font>
      <sz val="11"/>
      <name val="Tahoma"/>
      <family val="2"/>
    </font>
    <font>
      <b/>
      <sz val="9"/>
      <color theme="0"/>
      <name val="Tahoma"/>
      <family val="2"/>
    </font>
    <font>
      <b/>
      <sz val="11"/>
      <color rgb="FF000000"/>
      <name val="Tahoma"/>
      <family val="2"/>
    </font>
    <font>
      <b/>
      <vertAlign val="superscript"/>
      <sz val="11"/>
      <color rgb="FF000000"/>
      <name val="Tahoma"/>
      <family val="2"/>
    </font>
    <font>
      <b/>
      <u/>
      <sz val="11"/>
      <name val="Tahoma"/>
      <family val="2"/>
    </font>
    <font>
      <sz val="11"/>
      <color theme="2" tint="-0.499984740745262"/>
      <name val="Tahoma"/>
      <family val="2"/>
    </font>
    <font>
      <sz val="11"/>
      <color rgb="FF002060"/>
      <name val="Tahoma"/>
      <family val="2"/>
    </font>
    <font>
      <b/>
      <sz val="11"/>
      <color rgb="FF002060"/>
      <name val="Tahoma"/>
      <family val="2"/>
    </font>
  </fonts>
  <fills count="1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FF"/>
        <bgColor indexed="64"/>
      </patternFill>
    </fill>
    <fill>
      <patternFill patternType="solid">
        <fgColor theme="6" tint="0.59999389629810485"/>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4" tint="-0.249977111117893"/>
        <bgColor rgb="FF000000"/>
      </patternFill>
    </fill>
    <fill>
      <patternFill patternType="solid">
        <fgColor theme="6" tint="0.79998168889431442"/>
        <bgColor rgb="FF000000"/>
      </patternFill>
    </fill>
    <fill>
      <patternFill patternType="solid">
        <fgColor theme="6" tint="0.59999389629810485"/>
        <bgColor rgb="FF000000"/>
      </patternFill>
    </fill>
    <fill>
      <patternFill patternType="solid">
        <fgColor theme="5" tint="0.79998168889431442"/>
        <bgColor indexed="64"/>
      </patternFill>
    </fill>
    <fill>
      <patternFill patternType="solid">
        <fgColor theme="1"/>
        <bgColor indexed="64"/>
      </patternFill>
    </fill>
    <fill>
      <patternFill patternType="solid">
        <fgColor theme="5" tint="0.59999389629810485"/>
        <bgColor rgb="FF000000"/>
      </patternFill>
    </fill>
    <fill>
      <patternFill patternType="solid">
        <fgColor rgb="FFFFFF00"/>
        <bgColor indexed="64"/>
      </patternFill>
    </fill>
  </fills>
  <borders count="143">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theme="1"/>
      </top>
      <bottom/>
      <diagonal/>
    </border>
    <border>
      <left/>
      <right/>
      <top style="thin">
        <color auto="1"/>
      </top>
      <bottom style="thin">
        <color auto="1"/>
      </bottom>
      <diagonal/>
    </border>
    <border>
      <left style="hair">
        <color theme="0"/>
      </left>
      <right/>
      <top/>
      <bottom style="thin">
        <color indexed="64"/>
      </bottom>
      <diagonal/>
    </border>
    <border>
      <left/>
      <right/>
      <top style="thin">
        <color indexed="64"/>
      </top>
      <bottom style="medium">
        <color indexed="64"/>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diagonal/>
    </border>
    <border>
      <left style="medium">
        <color theme="0"/>
      </left>
      <right/>
      <top style="medium">
        <color theme="0"/>
      </top>
      <bottom style="medium">
        <color theme="0"/>
      </bottom>
      <diagonal/>
    </border>
    <border>
      <left/>
      <right/>
      <top style="medium">
        <color theme="0"/>
      </top>
      <bottom/>
      <diagonal/>
    </border>
    <border>
      <left style="medium">
        <color theme="0"/>
      </left>
      <right style="medium">
        <color theme="0"/>
      </right>
      <top/>
      <bottom/>
      <diagonal/>
    </border>
    <border>
      <left style="medium">
        <color theme="0"/>
      </left>
      <right style="medium">
        <color theme="0"/>
      </right>
      <top/>
      <bottom style="medium">
        <color theme="0"/>
      </bottom>
      <diagonal/>
    </border>
    <border>
      <left style="thin">
        <color indexed="64"/>
      </left>
      <right style="thin">
        <color indexed="64"/>
      </right>
      <top style="medium">
        <color theme="0"/>
      </top>
      <bottom style="medium">
        <color theme="0"/>
      </bottom>
      <diagonal/>
    </border>
    <border>
      <left style="thin">
        <color indexed="64"/>
      </left>
      <right style="medium">
        <color theme="0"/>
      </right>
      <top style="medium">
        <color theme="0"/>
      </top>
      <bottom style="medium">
        <color theme="0"/>
      </bottom>
      <diagonal/>
    </border>
    <border>
      <left style="medium">
        <color theme="0"/>
      </left>
      <right style="medium">
        <color theme="0"/>
      </right>
      <top style="thin">
        <color theme="1"/>
      </top>
      <bottom/>
      <diagonal/>
    </border>
    <border>
      <left style="medium">
        <color theme="0"/>
      </left>
      <right style="medium">
        <color theme="0"/>
      </right>
      <top style="thin">
        <color auto="1"/>
      </top>
      <bottom style="thin">
        <color auto="1"/>
      </bottom>
      <diagonal/>
    </border>
    <border>
      <left/>
      <right style="medium">
        <color theme="0"/>
      </right>
      <top style="thin">
        <color auto="1"/>
      </top>
      <bottom style="medium">
        <color indexed="64"/>
      </bottom>
      <diagonal/>
    </border>
    <border>
      <left/>
      <right/>
      <top style="medium">
        <color theme="0"/>
      </top>
      <bottom style="medium">
        <color theme="0"/>
      </bottom>
      <diagonal/>
    </border>
    <border>
      <left/>
      <right style="medium">
        <color theme="0"/>
      </right>
      <top/>
      <bottom/>
      <diagonal/>
    </border>
    <border>
      <left/>
      <right style="medium">
        <color theme="0"/>
      </right>
      <top style="medium">
        <color theme="0"/>
      </top>
      <bottom/>
      <diagonal/>
    </border>
    <border>
      <left/>
      <right style="medium">
        <color theme="0"/>
      </right>
      <top/>
      <bottom style="thin">
        <color indexed="64"/>
      </bottom>
      <diagonal/>
    </border>
    <border>
      <left/>
      <right style="medium">
        <color theme="0"/>
      </right>
      <top/>
      <bottom style="medium">
        <color indexed="64"/>
      </bottom>
      <diagonal/>
    </border>
    <border>
      <left/>
      <right style="medium">
        <color theme="0"/>
      </right>
      <top style="thin">
        <color indexed="64"/>
      </top>
      <bottom/>
      <diagonal/>
    </border>
    <border>
      <left/>
      <right style="thin">
        <color theme="0"/>
      </right>
      <top/>
      <bottom/>
      <diagonal/>
    </border>
    <border>
      <left style="medium">
        <color theme="0"/>
      </left>
      <right style="thin">
        <color theme="0"/>
      </right>
      <top/>
      <bottom/>
      <diagonal/>
    </border>
    <border>
      <left/>
      <right/>
      <top/>
      <bottom style="medium">
        <color theme="0"/>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theme="0"/>
      </left>
      <right style="medium">
        <color theme="0"/>
      </right>
      <top style="medium">
        <color theme="0"/>
      </top>
      <bottom style="thin">
        <color theme="0"/>
      </bottom>
      <diagonal/>
    </border>
    <border>
      <left style="medium">
        <color theme="0"/>
      </left>
      <right style="medium">
        <color theme="0"/>
      </right>
      <top style="thin">
        <color theme="0"/>
      </top>
      <bottom style="medium">
        <color theme="0"/>
      </bottom>
      <diagonal/>
    </border>
    <border>
      <left style="medium">
        <color theme="0"/>
      </left>
      <right style="thin">
        <color theme="0"/>
      </right>
      <top style="medium">
        <color theme="0"/>
      </top>
      <bottom style="medium">
        <color theme="0"/>
      </bottom>
      <diagonal/>
    </border>
    <border>
      <left style="thin">
        <color theme="0"/>
      </left>
      <right style="medium">
        <color theme="0"/>
      </right>
      <top style="medium">
        <color theme="0"/>
      </top>
      <bottom style="medium">
        <color theme="0"/>
      </bottom>
      <diagonal/>
    </border>
    <border>
      <left style="medium">
        <color theme="0"/>
      </left>
      <right style="thin">
        <color auto="1"/>
      </right>
      <top style="medium">
        <color theme="0"/>
      </top>
      <bottom style="medium">
        <color theme="0"/>
      </bottom>
      <diagonal/>
    </border>
    <border>
      <left/>
      <right style="medium">
        <color theme="0"/>
      </right>
      <top/>
      <bottom style="medium">
        <color theme="0"/>
      </bottom>
      <diagonal/>
    </border>
    <border>
      <left style="medium">
        <color theme="0"/>
      </left>
      <right style="medium">
        <color theme="0"/>
      </right>
      <top style="medium">
        <color theme="0"/>
      </top>
      <bottom style="thin">
        <color indexed="64"/>
      </bottom>
      <diagonal/>
    </border>
    <border>
      <left style="medium">
        <color theme="0"/>
      </left>
      <right style="medium">
        <color theme="0"/>
      </right>
      <top style="thin">
        <color indexed="64"/>
      </top>
      <bottom style="medium">
        <color theme="0"/>
      </bottom>
      <diagonal/>
    </border>
    <border>
      <left style="medium">
        <color theme="0"/>
      </left>
      <right style="medium">
        <color theme="0"/>
      </right>
      <top style="thin">
        <color indexed="64"/>
      </top>
      <bottom/>
      <diagonal/>
    </border>
    <border>
      <left style="medium">
        <color theme="0"/>
      </left>
      <right/>
      <top/>
      <bottom/>
      <diagonal/>
    </border>
    <border>
      <left style="medium">
        <color theme="0"/>
      </left>
      <right style="thin">
        <color auto="1"/>
      </right>
      <top style="medium">
        <color theme="0"/>
      </top>
      <bottom/>
      <diagonal/>
    </border>
    <border>
      <left style="medium">
        <color theme="0"/>
      </left>
      <right style="medium">
        <color indexed="64"/>
      </right>
      <top style="medium">
        <color theme="0"/>
      </top>
      <bottom/>
      <diagonal/>
    </border>
    <border>
      <left style="medium">
        <color theme="0"/>
      </left>
      <right style="medium">
        <color indexed="64"/>
      </right>
      <top/>
      <bottom/>
      <diagonal/>
    </border>
    <border>
      <left style="medium">
        <color indexed="64"/>
      </left>
      <right style="medium">
        <color theme="0"/>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style="thin">
        <color indexed="64"/>
      </right>
      <top style="thin">
        <color theme="0" tint="-0.34998626667073579"/>
      </top>
      <bottom/>
      <diagonal/>
    </border>
    <border>
      <left/>
      <right style="thin">
        <color indexed="64"/>
      </right>
      <top/>
      <bottom style="thin">
        <color theme="0" tint="-0.34998626667073579"/>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diagonal/>
    </border>
    <border>
      <left style="thin">
        <color indexed="64"/>
      </left>
      <right style="thin">
        <color indexed="64"/>
      </right>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diagonal/>
    </border>
    <border>
      <left/>
      <right/>
      <top/>
      <bottom style="thin">
        <color theme="0" tint="-0.34998626667073579"/>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theme="0" tint="-0.34998626667073579"/>
      </bottom>
      <diagonal/>
    </border>
    <border>
      <left style="thin">
        <color indexed="64"/>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style="thin">
        <color indexed="64"/>
      </left>
      <right style="medium">
        <color indexed="64"/>
      </right>
      <top style="thin">
        <color theme="0" tint="-0.34998626667073579"/>
      </top>
      <bottom style="thin">
        <color theme="0" tint="-0.34998626667073579"/>
      </bottom>
      <diagonal/>
    </border>
    <border>
      <left style="medium">
        <color indexed="64"/>
      </left>
      <right style="thin">
        <color indexed="64"/>
      </right>
      <top style="thin">
        <color theme="0" tint="-0.34998626667073579"/>
      </top>
      <bottom/>
      <diagonal/>
    </border>
    <border>
      <left style="thin">
        <color indexed="64"/>
      </left>
      <right style="medium">
        <color indexed="64"/>
      </right>
      <top style="thin">
        <color theme="0" tint="-0.34998626667073579"/>
      </top>
      <bottom/>
      <diagonal/>
    </border>
    <border>
      <left style="medium">
        <color indexed="64"/>
      </left>
      <right style="thin">
        <color indexed="64"/>
      </right>
      <top/>
      <bottom style="thin">
        <color theme="0" tint="-0.34998626667073579"/>
      </bottom>
      <diagonal/>
    </border>
    <border>
      <left style="thin">
        <color indexed="64"/>
      </left>
      <right style="medium">
        <color indexed="64"/>
      </right>
      <top/>
      <bottom style="thin">
        <color theme="0" tint="-0.34998626667073579"/>
      </bottom>
      <diagonal/>
    </border>
    <border>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diagonal/>
    </border>
    <border>
      <left/>
      <right style="medium">
        <color indexed="64"/>
      </right>
      <top/>
      <bottom style="thin">
        <color theme="0" tint="-0.34998626667073579"/>
      </bottom>
      <diagonal/>
    </border>
    <border>
      <left style="medium">
        <color indexed="64"/>
      </left>
      <right style="medium">
        <color theme="0"/>
      </right>
      <top style="medium">
        <color indexed="64"/>
      </top>
      <bottom/>
      <diagonal/>
    </border>
    <border>
      <left style="medium">
        <color theme="0"/>
      </left>
      <right style="medium">
        <color theme="0"/>
      </right>
      <top style="medium">
        <color indexed="64"/>
      </top>
      <bottom/>
      <diagonal/>
    </border>
    <border>
      <left style="medium">
        <color theme="0"/>
      </left>
      <right style="medium">
        <color indexed="64"/>
      </right>
      <top style="medium">
        <color indexed="64"/>
      </top>
      <bottom/>
      <diagonal/>
    </border>
    <border>
      <left style="medium">
        <color indexed="64"/>
      </left>
      <right style="medium">
        <color theme="0"/>
      </right>
      <top/>
      <bottom style="medium">
        <color indexed="64"/>
      </bottom>
      <diagonal/>
    </border>
    <border>
      <left style="medium">
        <color theme="0"/>
      </left>
      <right style="medium">
        <color theme="0"/>
      </right>
      <top/>
      <bottom style="medium">
        <color indexed="64"/>
      </bottom>
      <diagonal/>
    </border>
    <border>
      <left style="medium">
        <color theme="0"/>
      </left>
      <right style="medium">
        <color indexed="64"/>
      </right>
      <top/>
      <bottom style="medium">
        <color indexed="64"/>
      </bottom>
      <diagonal/>
    </border>
    <border>
      <left style="thin">
        <color indexed="64"/>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theme="0" tint="-0.34998626667073579"/>
      </top>
      <bottom/>
      <diagonal/>
    </border>
    <border>
      <left style="thin">
        <color indexed="64"/>
      </left>
      <right/>
      <top/>
      <bottom style="thin">
        <color theme="0" tint="-0.34998626667073579"/>
      </bottom>
      <diagonal/>
    </border>
    <border>
      <left style="medium">
        <color theme="0"/>
      </left>
      <right/>
      <top style="medium">
        <color indexed="64"/>
      </top>
      <bottom style="medium">
        <color theme="0"/>
      </bottom>
      <diagonal/>
    </border>
    <border>
      <left/>
      <right/>
      <top style="medium">
        <color indexed="64"/>
      </top>
      <bottom style="medium">
        <color theme="0"/>
      </bottom>
      <diagonal/>
    </border>
    <border>
      <left/>
      <right style="medium">
        <color indexed="64"/>
      </right>
      <top style="medium">
        <color indexed="64"/>
      </top>
      <bottom style="medium">
        <color theme="0"/>
      </bottom>
      <diagonal/>
    </border>
    <border>
      <left style="medium">
        <color theme="0"/>
      </left>
      <right style="medium">
        <color theme="0"/>
      </right>
      <top style="medium">
        <color theme="0"/>
      </top>
      <bottom style="medium">
        <color indexed="64"/>
      </bottom>
      <diagonal/>
    </border>
    <border>
      <left style="thin">
        <color indexed="64"/>
      </left>
      <right/>
      <top style="medium">
        <color indexed="64"/>
      </top>
      <bottom style="thin">
        <color theme="0" tint="-0.34998626667073579"/>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theme="0" tint="-0.34998626667073579"/>
      </top>
      <bottom style="medium">
        <color indexed="64"/>
      </bottom>
      <diagonal/>
    </border>
    <border>
      <left/>
      <right style="thin">
        <color theme="0" tint="-0.34998626667073579"/>
      </right>
      <top style="thin">
        <color theme="0" tint="-0.34998626667073579"/>
      </top>
      <bottom style="medium">
        <color indexed="64"/>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thin">
        <color indexed="64"/>
      </right>
      <top style="thin">
        <color theme="0" tint="-0.34998626667073579"/>
      </top>
      <bottom style="medium">
        <color indexed="64"/>
      </bottom>
      <diagonal/>
    </border>
    <border>
      <left style="thin">
        <color indexed="64"/>
      </left>
      <right style="medium">
        <color indexed="64"/>
      </right>
      <top style="thin">
        <color theme="0" tint="-0.34998626667073579"/>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theme="0"/>
      </top>
      <bottom style="medium">
        <color theme="0"/>
      </bottom>
      <diagonal/>
    </border>
    <border>
      <left style="medium">
        <color theme="0"/>
      </left>
      <right/>
      <top style="thin">
        <color indexed="64"/>
      </top>
      <bottom/>
      <diagonal/>
    </border>
    <border>
      <left style="medium">
        <color theme="0"/>
      </left>
      <right style="thin">
        <color auto="1"/>
      </right>
      <top style="medium">
        <color indexed="64"/>
      </top>
      <bottom style="medium">
        <color theme="0"/>
      </bottom>
      <diagonal/>
    </border>
    <border>
      <left style="thin">
        <color indexed="64"/>
      </left>
      <right style="thin">
        <color indexed="64"/>
      </right>
      <top style="medium">
        <color indexed="64"/>
      </top>
      <bottom style="medium">
        <color theme="0"/>
      </bottom>
      <diagonal/>
    </border>
    <border>
      <left style="thin">
        <color indexed="64"/>
      </left>
      <right style="medium">
        <color indexed="64"/>
      </right>
      <top style="medium">
        <color indexed="64"/>
      </top>
      <bottom style="medium">
        <color theme="0"/>
      </bottom>
      <diagonal/>
    </border>
    <border>
      <left style="medium">
        <color theme="0"/>
      </left>
      <right style="medium">
        <color indexed="64"/>
      </right>
      <top style="medium">
        <color theme="0"/>
      </top>
      <bottom style="thin">
        <color indexed="64"/>
      </bottom>
      <diagonal/>
    </border>
    <border>
      <left style="medium">
        <color theme="0"/>
      </left>
      <right style="medium">
        <color indexed="64"/>
      </right>
      <top style="thin">
        <color indexed="64"/>
      </top>
      <bottom/>
      <diagonal/>
    </border>
    <border>
      <left style="medium">
        <color indexed="64"/>
      </left>
      <right style="thin">
        <color indexed="64"/>
      </right>
      <top style="thin">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indexed="64"/>
      </left>
      <right style="medium">
        <color indexed="64"/>
      </right>
      <top style="thin">
        <color indexed="64"/>
      </top>
      <bottom style="thin">
        <color theme="0" tint="-0.34998626667073579"/>
      </bottom>
      <diagonal/>
    </border>
    <border>
      <left style="medium">
        <color indexed="64"/>
      </left>
      <right style="medium">
        <color theme="0"/>
      </right>
      <top/>
      <bottom style="thin">
        <color theme="0"/>
      </bottom>
      <diagonal/>
    </border>
    <border>
      <left style="medium">
        <color theme="0"/>
      </left>
      <right style="medium">
        <color theme="0"/>
      </right>
      <top/>
      <bottom style="thin">
        <color theme="0"/>
      </bottom>
      <diagonal/>
    </border>
    <border>
      <left style="medium">
        <color theme="0"/>
      </left>
      <right style="medium">
        <color indexed="64"/>
      </right>
      <top/>
      <bottom style="thin">
        <color theme="0"/>
      </bottom>
      <diagonal/>
    </border>
    <border>
      <left/>
      <right style="thin">
        <color theme="0"/>
      </right>
      <top/>
      <bottom style="medium">
        <color indexed="64"/>
      </bottom>
      <diagonal/>
    </border>
    <border>
      <left style="medium">
        <color theme="0"/>
      </left>
      <right style="thin">
        <color theme="0"/>
      </right>
      <top/>
      <bottom style="medium">
        <color indexed="64"/>
      </bottom>
      <diagonal/>
    </border>
  </borders>
  <cellStyleXfs count="14">
    <xf numFmtId="0" fontId="0" fillId="0" borderId="0"/>
    <xf numFmtId="43" fontId="1" fillId="0" borderId="0" applyFont="0" applyFill="0" applyBorder="0" applyAlignment="0" applyProtection="0"/>
    <xf numFmtId="9"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0" fontId="28" fillId="0" borderId="0" applyNumberFormat="0" applyFill="0" applyBorder="0" applyAlignment="0" applyProtection="0"/>
    <xf numFmtId="0" fontId="33" fillId="0" borderId="0" applyNumberFormat="0" applyFill="0" applyBorder="0" applyAlignment="0" applyProtection="0">
      <alignment vertical="top"/>
      <protection locked="0"/>
    </xf>
    <xf numFmtId="0" fontId="11" fillId="0" borderId="0"/>
    <xf numFmtId="43" fontId="11" fillId="0" borderId="0" applyFont="0" applyFill="0" applyBorder="0" applyAlignment="0" applyProtection="0"/>
    <xf numFmtId="43" fontId="11" fillId="0" borderId="0" applyFont="0" applyFill="0" applyBorder="0" applyAlignment="0" applyProtection="0"/>
  </cellStyleXfs>
  <cellXfs count="981">
    <xf numFmtId="0" fontId="0" fillId="0" borderId="0" xfId="0"/>
    <xf numFmtId="0" fontId="0" fillId="0" borderId="0" xfId="0" applyAlignment="1">
      <alignment horizontal="center"/>
    </xf>
    <xf numFmtId="0" fontId="0" fillId="0" borderId="8" xfId="0" applyBorder="1"/>
    <xf numFmtId="0" fontId="4" fillId="0" borderId="0" xfId="0" applyFont="1" applyAlignment="1">
      <alignment horizontal="left" vertical="top"/>
    </xf>
    <xf numFmtId="0" fontId="5" fillId="0" borderId="0" xfId="0" applyFont="1"/>
    <xf numFmtId="166" fontId="5" fillId="0" borderId="0" xfId="0" applyNumberFormat="1" applyFont="1"/>
    <xf numFmtId="0" fontId="0" fillId="2" borderId="0" xfId="0" applyFill="1"/>
    <xf numFmtId="0" fontId="7" fillId="2" borderId="0" xfId="0" applyFont="1" applyFill="1" applyAlignment="1">
      <alignment horizontal="left" vertical="center"/>
    </xf>
    <xf numFmtId="166" fontId="7" fillId="2" borderId="0" xfId="1" applyNumberFormat="1" applyFont="1" applyFill="1" applyBorder="1" applyAlignment="1">
      <alignment horizontal="center" vertical="center"/>
    </xf>
    <xf numFmtId="0" fontId="5" fillId="2" borderId="0" xfId="0" applyFont="1" applyFill="1"/>
    <xf numFmtId="0" fontId="7" fillId="2" borderId="0" xfId="0" applyFont="1" applyFill="1"/>
    <xf numFmtId="166" fontId="5" fillId="2" borderId="0" xfId="0" applyNumberFormat="1" applyFont="1" applyFill="1"/>
    <xf numFmtId="43" fontId="5" fillId="2" borderId="0" xfId="0" applyNumberFormat="1" applyFont="1" applyFill="1" applyAlignment="1">
      <alignment vertical="center"/>
    </xf>
    <xf numFmtId="167" fontId="5" fillId="2" borderId="0" xfId="0" applyNumberFormat="1" applyFont="1" applyFill="1"/>
    <xf numFmtId="166" fontId="5" fillId="2" borderId="2" xfId="1" applyNumberFormat="1" applyFont="1" applyFill="1" applyBorder="1"/>
    <xf numFmtId="166" fontId="5" fillId="2" borderId="0" xfId="1" applyNumberFormat="1" applyFont="1" applyFill="1" applyBorder="1"/>
    <xf numFmtId="0" fontId="9" fillId="2" borderId="0" xfId="0" applyFont="1" applyFill="1" applyAlignment="1">
      <alignment horizontal="left" vertical="center"/>
    </xf>
    <xf numFmtId="0" fontId="9" fillId="2" borderId="2" xfId="0" applyFont="1" applyFill="1" applyBorder="1" applyAlignment="1">
      <alignment horizontal="left" vertical="center"/>
    </xf>
    <xf numFmtId="0" fontId="9" fillId="2" borderId="2" xfId="0" applyFont="1" applyFill="1" applyBorder="1" applyAlignment="1">
      <alignment horizontal="center" vertical="center"/>
    </xf>
    <xf numFmtId="166" fontId="5" fillId="2" borderId="0" xfId="1" applyNumberFormat="1" applyFont="1" applyFill="1"/>
    <xf numFmtId="0" fontId="5" fillId="2" borderId="0" xfId="0" applyFont="1" applyFill="1" applyAlignment="1">
      <alignment horizontal="center" vertical="center"/>
    </xf>
    <xf numFmtId="0" fontId="13" fillId="2" borderId="0" xfId="0" applyFont="1" applyFill="1"/>
    <xf numFmtId="166" fontId="14" fillId="2" borderId="0" xfId="1" applyNumberFormat="1" applyFont="1" applyFill="1"/>
    <xf numFmtId="168" fontId="0" fillId="2" borderId="0" xfId="0" applyNumberFormat="1" applyFill="1"/>
    <xf numFmtId="0" fontId="15" fillId="2" borderId="0" xfId="0" applyFont="1" applyFill="1"/>
    <xf numFmtId="0" fontId="15" fillId="2" borderId="0" xfId="0" applyFont="1" applyFill="1" applyAlignment="1">
      <alignment vertical="center" wrapText="1"/>
    </xf>
    <xf numFmtId="0" fontId="16" fillId="2" borderId="0" xfId="0" applyFont="1" applyFill="1" applyAlignment="1">
      <alignment horizontal="left"/>
    </xf>
    <xf numFmtId="0" fontId="15" fillId="2" borderId="0" xfId="0" applyFont="1" applyFill="1" applyAlignment="1">
      <alignment vertical="top" wrapText="1"/>
    </xf>
    <xf numFmtId="0" fontId="15" fillId="4" borderId="0" xfId="0" applyFont="1" applyFill="1" applyAlignment="1">
      <alignment vertical="top" wrapText="1"/>
    </xf>
    <xf numFmtId="0" fontId="16" fillId="2" borderId="0" xfId="0" applyFont="1" applyFill="1" applyAlignment="1">
      <alignment horizontal="left" vertical="top" wrapText="1"/>
    </xf>
    <xf numFmtId="0" fontId="5" fillId="4" borderId="0" xfId="0" applyFont="1" applyFill="1"/>
    <xf numFmtId="169" fontId="5" fillId="2" borderId="0" xfId="2" applyNumberFormat="1" applyFont="1" applyFill="1"/>
    <xf numFmtId="168" fontId="5" fillId="3" borderId="0" xfId="0" applyNumberFormat="1" applyFont="1" applyFill="1" applyAlignment="1">
      <alignment horizontal="right" vertical="center" wrapText="1"/>
    </xf>
    <xf numFmtId="0" fontId="0" fillId="0" borderId="0" xfId="0" applyAlignment="1">
      <alignment horizontal="right" vertical="center"/>
    </xf>
    <xf numFmtId="166" fontId="0" fillId="0" borderId="0" xfId="0" applyNumberFormat="1"/>
    <xf numFmtId="9" fontId="0" fillId="0" borderId="0" xfId="0" applyNumberFormat="1"/>
    <xf numFmtId="0" fontId="2" fillId="0" borderId="7" xfId="0" applyFont="1" applyBorder="1" applyAlignment="1">
      <alignment vertical="center" wrapText="1"/>
    </xf>
    <xf numFmtId="0" fontId="2" fillId="0" borderId="0" xfId="0" applyFont="1" applyAlignment="1">
      <alignment vertical="center" wrapText="1"/>
    </xf>
    <xf numFmtId="0" fontId="3" fillId="0" borderId="9" xfId="0" applyFont="1" applyBorder="1" applyAlignment="1">
      <alignment vertical="center"/>
    </xf>
    <xf numFmtId="0" fontId="3" fillId="0" borderId="10" xfId="0" applyFont="1" applyBorder="1" applyAlignment="1">
      <alignment vertical="center"/>
    </xf>
    <xf numFmtId="0" fontId="0" fillId="0" borderId="10" xfId="0" applyBorder="1"/>
    <xf numFmtId="0" fontId="0" fillId="0" borderId="11" xfId="0" applyBorder="1"/>
    <xf numFmtId="0" fontId="19" fillId="0" borderId="0" xfId="0" applyFont="1"/>
    <xf numFmtId="0" fontId="21" fillId="0" borderId="0" xfId="0" applyFont="1" applyAlignment="1">
      <alignment vertical="top"/>
    </xf>
    <xf numFmtId="0" fontId="22" fillId="0" borderId="0" xfId="0" applyFont="1"/>
    <xf numFmtId="164" fontId="7" fillId="7" borderId="10" xfId="1" applyNumberFormat="1" applyFont="1" applyFill="1" applyBorder="1" applyAlignment="1">
      <alignment horizontal="right" vertical="center"/>
    </xf>
    <xf numFmtId="164" fontId="20" fillId="3" borderId="0" xfId="1" applyNumberFormat="1" applyFont="1" applyFill="1" applyAlignment="1">
      <alignment horizontal="left" vertical="center" wrapText="1"/>
    </xf>
    <xf numFmtId="0" fontId="5" fillId="3" borderId="18"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7" fillId="3" borderId="26" xfId="0" applyFont="1" applyFill="1" applyBorder="1" applyAlignment="1">
      <alignment horizontal="left" vertical="center" wrapText="1"/>
    </xf>
    <xf numFmtId="0" fontId="5" fillId="3" borderId="27" xfId="0" applyFont="1" applyFill="1" applyBorder="1" applyAlignment="1">
      <alignment horizontal="left" vertical="center" wrapText="1"/>
    </xf>
    <xf numFmtId="167" fontId="7" fillId="3" borderId="28" xfId="0" applyNumberFormat="1" applyFont="1" applyFill="1" applyBorder="1" applyAlignment="1">
      <alignment horizontal="left" vertical="center" wrapText="1"/>
    </xf>
    <xf numFmtId="164" fontId="18" fillId="3" borderId="10" xfId="1" applyNumberFormat="1" applyFont="1" applyFill="1" applyBorder="1" applyAlignment="1">
      <alignment horizontal="right" vertical="center" wrapText="1"/>
    </xf>
    <xf numFmtId="165" fontId="5" fillId="7" borderId="21" xfId="1" applyNumberFormat="1" applyFont="1" applyFill="1" applyBorder="1" applyAlignment="1">
      <alignment horizontal="center" vertical="center"/>
    </xf>
    <xf numFmtId="165" fontId="5" fillId="7" borderId="0" xfId="1" applyNumberFormat="1" applyFont="1" applyFill="1" applyBorder="1" applyAlignment="1">
      <alignment horizontal="center" vertical="center"/>
    </xf>
    <xf numFmtId="165" fontId="7" fillId="7" borderId="10" xfId="1" applyNumberFormat="1" applyFont="1" applyFill="1" applyBorder="1" applyAlignment="1">
      <alignment horizontal="center" vertical="center"/>
    </xf>
    <xf numFmtId="0" fontId="5" fillId="3" borderId="31" xfId="0" applyFont="1" applyFill="1" applyBorder="1" applyAlignment="1">
      <alignment horizontal="left" vertical="center" wrapText="1"/>
    </xf>
    <xf numFmtId="0" fontId="5" fillId="3" borderId="30" xfId="0" applyFont="1" applyFill="1" applyBorder="1" applyAlignment="1">
      <alignment horizontal="left" vertical="center" wrapText="1"/>
    </xf>
    <xf numFmtId="0" fontId="7" fillId="3" borderId="32" xfId="0" applyFont="1" applyFill="1" applyBorder="1" applyAlignment="1">
      <alignment horizontal="left" vertical="center" wrapText="1"/>
    </xf>
    <xf numFmtId="166" fontId="5" fillId="3" borderId="0" xfId="1" applyNumberFormat="1" applyFont="1" applyFill="1" applyBorder="1" applyAlignment="1">
      <alignment horizontal="right" vertical="center" wrapText="1"/>
    </xf>
    <xf numFmtId="0" fontId="5" fillId="3" borderId="32" xfId="0" applyFont="1" applyFill="1" applyBorder="1" applyAlignment="1">
      <alignment horizontal="left" vertical="center" wrapText="1"/>
    </xf>
    <xf numFmtId="166" fontId="5" fillId="3" borderId="3" xfId="1" applyNumberFormat="1" applyFont="1" applyFill="1" applyBorder="1" applyAlignment="1">
      <alignment horizontal="right" vertical="center" wrapText="1"/>
    </xf>
    <xf numFmtId="164" fontId="7" fillId="3" borderId="33" xfId="1" applyNumberFormat="1" applyFont="1" applyFill="1" applyBorder="1" applyAlignment="1">
      <alignment horizontal="left" vertical="center" wrapText="1"/>
    </xf>
    <xf numFmtId="166" fontId="7" fillId="3" borderId="10" xfId="1" applyNumberFormat="1" applyFont="1" applyFill="1" applyBorder="1" applyAlignment="1">
      <alignment horizontal="right" vertical="center" wrapText="1"/>
    </xf>
    <xf numFmtId="165" fontId="5" fillId="3" borderId="30" xfId="0" applyNumberFormat="1" applyFont="1" applyFill="1" applyBorder="1" applyAlignment="1">
      <alignment vertical="center" wrapText="1"/>
    </xf>
    <xf numFmtId="165" fontId="5" fillId="3" borderId="0" xfId="0" applyNumberFormat="1" applyFont="1" applyFill="1" applyAlignment="1">
      <alignment horizontal="right" vertical="center" wrapText="1"/>
    </xf>
    <xf numFmtId="165" fontId="7" fillId="3" borderId="3" xfId="0" applyNumberFormat="1" applyFont="1" applyFill="1" applyBorder="1" applyAlignment="1">
      <alignment horizontal="right" vertical="center" wrapText="1"/>
    </xf>
    <xf numFmtId="165" fontId="5" fillId="3" borderId="1" xfId="0" applyNumberFormat="1" applyFont="1" applyFill="1" applyBorder="1" applyAlignment="1">
      <alignment horizontal="right" vertical="center" wrapText="1"/>
    </xf>
    <xf numFmtId="165" fontId="7" fillId="3" borderId="15" xfId="0" applyNumberFormat="1" applyFont="1" applyFill="1" applyBorder="1" applyAlignment="1">
      <alignment horizontal="right" vertical="center" wrapText="1"/>
    </xf>
    <xf numFmtId="0" fontId="7" fillId="3" borderId="0" xfId="0" applyFont="1" applyFill="1" applyAlignment="1">
      <alignment horizontal="left" vertical="center" wrapText="1"/>
    </xf>
    <xf numFmtId="165" fontId="7" fillId="3" borderId="0" xfId="0" applyNumberFormat="1" applyFont="1" applyFill="1" applyAlignment="1">
      <alignment horizontal="center" vertical="center" wrapText="1"/>
    </xf>
    <xf numFmtId="0" fontId="7" fillId="3" borderId="33" xfId="0" applyFont="1" applyFill="1" applyBorder="1" applyAlignment="1">
      <alignment vertical="center" wrapText="1"/>
    </xf>
    <xf numFmtId="168" fontId="5" fillId="3" borderId="0" xfId="1" applyNumberFormat="1" applyFont="1" applyFill="1" applyBorder="1" applyAlignment="1">
      <alignment horizontal="right" vertical="center" wrapText="1"/>
    </xf>
    <xf numFmtId="165" fontId="5" fillId="7" borderId="0" xfId="0" applyNumberFormat="1" applyFont="1" applyFill="1" applyAlignment="1">
      <alignment horizontal="right" vertical="center" wrapText="1"/>
    </xf>
    <xf numFmtId="164" fontId="7" fillId="7" borderId="10" xfId="1" applyNumberFormat="1" applyFont="1" applyFill="1" applyBorder="1" applyAlignment="1">
      <alignment horizontal="right" vertical="center" wrapText="1"/>
    </xf>
    <xf numFmtId="165" fontId="7" fillId="7" borderId="3" xfId="0" applyNumberFormat="1" applyFont="1" applyFill="1" applyBorder="1" applyAlignment="1">
      <alignment horizontal="right" vertical="center" wrapText="1"/>
    </xf>
    <xf numFmtId="165" fontId="7" fillId="7" borderId="15" xfId="0" applyNumberFormat="1" applyFont="1" applyFill="1" applyBorder="1" applyAlignment="1">
      <alignment horizontal="right" vertical="center" wrapText="1"/>
    </xf>
    <xf numFmtId="165" fontId="7" fillId="7" borderId="0" xfId="0" applyNumberFormat="1" applyFont="1" applyFill="1" applyAlignment="1">
      <alignment horizontal="center" vertical="center" wrapText="1"/>
    </xf>
    <xf numFmtId="168" fontId="5" fillId="7" borderId="0" xfId="1" applyNumberFormat="1" applyFont="1" applyFill="1" applyBorder="1" applyAlignment="1">
      <alignment horizontal="right" vertical="center" wrapText="1"/>
    </xf>
    <xf numFmtId="0" fontId="25" fillId="2" borderId="0" xfId="0" applyFont="1" applyFill="1"/>
    <xf numFmtId="0" fontId="24" fillId="2" borderId="0" xfId="0" applyFont="1" applyFill="1" applyAlignment="1">
      <alignment vertical="top"/>
    </xf>
    <xf numFmtId="0" fontId="24" fillId="2" borderId="0" xfId="0" applyFont="1" applyFill="1" applyAlignment="1">
      <alignment horizontal="left" vertical="top"/>
    </xf>
    <xf numFmtId="0" fontId="5" fillId="3" borderId="30" xfId="0" applyFont="1" applyFill="1" applyBorder="1"/>
    <xf numFmtId="0" fontId="26" fillId="10" borderId="30" xfId="0" applyFont="1" applyFill="1" applyBorder="1"/>
    <xf numFmtId="0" fontId="26" fillId="10" borderId="30" xfId="0" applyFont="1" applyFill="1" applyBorder="1" applyAlignment="1">
      <alignment vertical="center" wrapText="1"/>
    </xf>
    <xf numFmtId="0" fontId="17" fillId="6" borderId="16" xfId="0" applyFont="1" applyFill="1" applyBorder="1" applyAlignment="1">
      <alignment horizontal="center" vertical="center"/>
    </xf>
    <xf numFmtId="0" fontId="8" fillId="2" borderId="0" xfId="0" applyFont="1" applyFill="1"/>
    <xf numFmtId="0" fontId="23" fillId="2" borderId="0" xfId="0" applyFont="1" applyFill="1" applyAlignment="1">
      <alignment horizontal="left" vertical="top"/>
    </xf>
    <xf numFmtId="4" fontId="26" fillId="11" borderId="30" xfId="0" applyNumberFormat="1" applyFont="1" applyFill="1" applyBorder="1" applyAlignment="1">
      <alignment horizontal="left" vertical="center"/>
    </xf>
    <xf numFmtId="0" fontId="23" fillId="2" borderId="0" xfId="0" applyFont="1" applyFill="1" applyAlignment="1">
      <alignment vertical="top" wrapText="1"/>
    </xf>
    <xf numFmtId="0" fontId="23" fillId="2" borderId="0" xfId="0" applyFont="1" applyFill="1" applyAlignment="1">
      <alignment horizontal="left" vertical="top" wrapText="1"/>
    </xf>
    <xf numFmtId="0" fontId="25" fillId="2" borderId="0" xfId="0" applyFont="1" applyFill="1" applyAlignment="1">
      <alignment horizontal="left"/>
    </xf>
    <xf numFmtId="0" fontId="0" fillId="2" borderId="0" xfId="0" applyFill="1" applyAlignment="1">
      <alignment horizontal="left"/>
    </xf>
    <xf numFmtId="9" fontId="0" fillId="0" borderId="0" xfId="2" applyFont="1"/>
    <xf numFmtId="166" fontId="7" fillId="7" borderId="10" xfId="1" applyNumberFormat="1" applyFont="1" applyFill="1" applyBorder="1" applyAlignment="1">
      <alignment horizontal="right" vertical="center" wrapText="1"/>
    </xf>
    <xf numFmtId="166" fontId="5" fillId="3" borderId="0" xfId="1" applyNumberFormat="1" applyFont="1" applyFill="1" applyBorder="1" applyAlignment="1">
      <alignment vertical="center" wrapText="1"/>
    </xf>
    <xf numFmtId="166" fontId="5" fillId="3" borderId="3" xfId="1" applyNumberFormat="1" applyFont="1" applyFill="1" applyBorder="1" applyAlignment="1">
      <alignment vertical="center" wrapText="1"/>
    </xf>
    <xf numFmtId="166" fontId="7" fillId="3" borderId="10" xfId="1" applyNumberFormat="1" applyFont="1" applyFill="1" applyBorder="1" applyAlignment="1">
      <alignment vertical="center" wrapText="1"/>
    </xf>
    <xf numFmtId="166" fontId="5" fillId="7" borderId="0" xfId="1" applyNumberFormat="1" applyFont="1" applyFill="1" applyBorder="1" applyAlignment="1">
      <alignment vertical="center" wrapText="1"/>
    </xf>
    <xf numFmtId="166" fontId="5" fillId="7" borderId="3" xfId="1" applyNumberFormat="1" applyFont="1" applyFill="1" applyBorder="1" applyAlignment="1">
      <alignment vertical="center" wrapText="1"/>
    </xf>
    <xf numFmtId="166" fontId="7" fillId="7" borderId="10" xfId="1" applyNumberFormat="1" applyFont="1" applyFill="1" applyBorder="1" applyAlignment="1">
      <alignment vertical="center" wrapText="1"/>
    </xf>
    <xf numFmtId="168" fontId="26" fillId="7" borderId="0" xfId="0" applyNumberFormat="1" applyFont="1" applyFill="1"/>
    <xf numFmtId="0" fontId="0" fillId="0" borderId="37" xfId="0" applyBorder="1"/>
    <xf numFmtId="0" fontId="27" fillId="0" borderId="0" xfId="0" applyFont="1"/>
    <xf numFmtId="0" fontId="0" fillId="0" borderId="0" xfId="0" applyAlignment="1">
      <alignment horizontal="left"/>
    </xf>
    <xf numFmtId="0" fontId="5" fillId="12" borderId="36" xfId="0" applyFont="1" applyFill="1" applyBorder="1" applyAlignment="1">
      <alignment horizontal="left" vertical="center" wrapText="1"/>
    </xf>
    <xf numFmtId="0" fontId="5" fillId="12" borderId="42" xfId="0" applyFont="1" applyFill="1" applyBorder="1" applyAlignment="1">
      <alignment horizontal="center"/>
    </xf>
    <xf numFmtId="0" fontId="5" fillId="12" borderId="0" xfId="0" applyFont="1" applyFill="1"/>
    <xf numFmtId="0" fontId="5" fillId="12" borderId="35" xfId="0" applyFont="1" applyFill="1" applyBorder="1" applyAlignment="1">
      <alignment horizontal="center"/>
    </xf>
    <xf numFmtId="0" fontId="29" fillId="12" borderId="38" xfId="0" applyFont="1" applyFill="1" applyBorder="1" applyAlignment="1">
      <alignment horizontal="center" vertical="center"/>
    </xf>
    <xf numFmtId="0" fontId="29" fillId="3" borderId="39" xfId="0" applyFont="1" applyFill="1" applyBorder="1" applyAlignment="1">
      <alignment horizontal="center" vertical="center"/>
    </xf>
    <xf numFmtId="0" fontId="29" fillId="12" borderId="0" xfId="0" applyFont="1" applyFill="1" applyAlignment="1">
      <alignment horizontal="center" vertical="center"/>
    </xf>
    <xf numFmtId="0" fontId="29" fillId="3" borderId="38" xfId="0" applyFont="1" applyFill="1" applyBorder="1" applyAlignment="1">
      <alignment horizontal="center" vertical="center"/>
    </xf>
    <xf numFmtId="0" fontId="29" fillId="12" borderId="39" xfId="0" applyFont="1" applyFill="1" applyBorder="1" applyAlignment="1">
      <alignment horizontal="center" vertical="center"/>
    </xf>
    <xf numFmtId="0" fontId="29" fillId="3" borderId="0" xfId="0" applyFont="1" applyFill="1" applyAlignment="1">
      <alignment horizontal="center" vertical="center"/>
    </xf>
    <xf numFmtId="0" fontId="29" fillId="3" borderId="0" xfId="0" applyFont="1" applyFill="1" applyAlignment="1">
      <alignment vertical="center"/>
    </xf>
    <xf numFmtId="0" fontId="17" fillId="6" borderId="35" xfId="0" applyFont="1" applyFill="1" applyBorder="1" applyAlignment="1">
      <alignment horizontal="center" vertical="center" wrapText="1"/>
    </xf>
    <xf numFmtId="0" fontId="17" fillId="6" borderId="0" xfId="0" applyFont="1" applyFill="1" applyAlignment="1">
      <alignment horizontal="center" vertical="center"/>
    </xf>
    <xf numFmtId="0" fontId="17" fillId="6" borderId="17" xfId="0" applyFont="1" applyFill="1" applyBorder="1" applyAlignment="1">
      <alignment horizontal="center" vertical="center"/>
    </xf>
    <xf numFmtId="0" fontId="17" fillId="6" borderId="13" xfId="0" applyFont="1" applyFill="1" applyBorder="1" applyAlignment="1">
      <alignment horizontal="center" vertical="center"/>
    </xf>
    <xf numFmtId="0" fontId="34" fillId="0" borderId="0" xfId="10" quotePrefix="1" applyFont="1" applyFill="1" applyAlignment="1" applyProtection="1"/>
    <xf numFmtId="0" fontId="10" fillId="0" borderId="0" xfId="0" applyFont="1"/>
    <xf numFmtId="0" fontId="9" fillId="0" borderId="0" xfId="0" applyFont="1" applyAlignment="1">
      <alignment vertical="center" wrapText="1"/>
    </xf>
    <xf numFmtId="0" fontId="9" fillId="0" borderId="0" xfId="0" applyFont="1" applyAlignment="1">
      <alignment horizontal="center" vertical="center" wrapText="1"/>
    </xf>
    <xf numFmtId="0" fontId="9" fillId="0" borderId="0" xfId="0" applyFont="1" applyAlignment="1">
      <alignment horizontal="left" vertical="center"/>
    </xf>
    <xf numFmtId="166" fontId="10" fillId="0" borderId="0" xfId="0" applyNumberFormat="1" applyFont="1"/>
    <xf numFmtId="166" fontId="7" fillId="0" borderId="0" xfId="0" applyNumberFormat="1" applyFont="1" applyAlignment="1">
      <alignment horizontal="center" vertical="center"/>
    </xf>
    <xf numFmtId="0" fontId="9" fillId="0" borderId="0" xfId="0" applyFont="1" applyAlignment="1">
      <alignment vertical="center"/>
    </xf>
    <xf numFmtId="166" fontId="10" fillId="0" borderId="0" xfId="1" applyNumberFormat="1" applyFont="1" applyFill="1" applyBorder="1" applyAlignment="1">
      <alignment vertical="center"/>
    </xf>
    <xf numFmtId="166" fontId="10" fillId="0" borderId="0" xfId="1" applyNumberFormat="1" applyFont="1" applyAlignment="1">
      <alignment vertical="center"/>
    </xf>
    <xf numFmtId="166" fontId="10" fillId="0" borderId="0" xfId="0" applyNumberFormat="1" applyFont="1" applyAlignment="1">
      <alignment vertical="center"/>
    </xf>
    <xf numFmtId="0" fontId="10" fillId="0" borderId="0" xfId="0" applyFont="1" applyAlignment="1">
      <alignment vertical="center"/>
    </xf>
    <xf numFmtId="166" fontId="9" fillId="0" borderId="0" xfId="1" applyNumberFormat="1" applyFont="1" applyFill="1" applyBorder="1" applyAlignment="1">
      <alignment vertical="center"/>
    </xf>
    <xf numFmtId="0" fontId="15" fillId="0" borderId="0" xfId="0" applyFont="1"/>
    <xf numFmtId="0" fontId="35" fillId="0" borderId="0" xfId="0" applyFont="1"/>
    <xf numFmtId="0" fontId="9" fillId="0" borderId="0" xfId="0" applyFont="1" applyAlignment="1">
      <alignment horizontal="left" vertical="center" wrapText="1"/>
    </xf>
    <xf numFmtId="0" fontId="9" fillId="0" borderId="0" xfId="0" applyFont="1"/>
    <xf numFmtId="166" fontId="9" fillId="0" borderId="0" xfId="0" applyNumberFormat="1" applyFont="1" applyAlignment="1">
      <alignment vertical="center"/>
    </xf>
    <xf numFmtId="0" fontId="36" fillId="0" borderId="0" xfId="0" applyFont="1"/>
    <xf numFmtId="0" fontId="7" fillId="0" borderId="0" xfId="0" applyFont="1" applyAlignment="1">
      <alignment vertical="center"/>
    </xf>
    <xf numFmtId="0" fontId="5" fillId="0" borderId="0" xfId="0" applyFont="1" applyAlignment="1">
      <alignment vertical="center"/>
    </xf>
    <xf numFmtId="0" fontId="7" fillId="0" borderId="0" xfId="0" applyFont="1" applyAlignment="1">
      <alignment horizontal="left" vertical="center" wrapText="1"/>
    </xf>
    <xf numFmtId="166" fontId="5" fillId="0" borderId="0" xfId="0" applyNumberFormat="1" applyFont="1" applyAlignment="1">
      <alignment vertical="center"/>
    </xf>
    <xf numFmtId="0" fontId="38" fillId="0" borderId="0" xfId="0" applyFont="1" applyAlignment="1">
      <alignment vertical="center"/>
    </xf>
    <xf numFmtId="0" fontId="10"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166" fontId="5" fillId="0" borderId="0" xfId="1" applyNumberFormat="1" applyFont="1" applyAlignment="1">
      <alignment horizontal="left" vertical="center"/>
    </xf>
    <xf numFmtId="166" fontId="5" fillId="0" borderId="0" xfId="1" applyNumberFormat="1" applyFont="1" applyAlignment="1">
      <alignment vertical="center"/>
    </xf>
    <xf numFmtId="43" fontId="5" fillId="0" borderId="0" xfId="1" applyFont="1" applyAlignment="1">
      <alignment vertical="center"/>
    </xf>
    <xf numFmtId="0" fontId="15" fillId="0" borderId="0" xfId="0" applyFont="1" applyAlignment="1">
      <alignment vertical="center"/>
    </xf>
    <xf numFmtId="0" fontId="5" fillId="0" borderId="0" xfId="0" applyFont="1" applyAlignment="1">
      <alignment horizontal="center" vertical="center" wrapText="1"/>
    </xf>
    <xf numFmtId="0" fontId="40" fillId="0" borderId="0" xfId="0" applyFont="1" applyAlignment="1">
      <alignment vertical="center"/>
    </xf>
    <xf numFmtId="166" fontId="5" fillId="0" borderId="0" xfId="1" applyNumberFormat="1" applyFont="1" applyFill="1" applyBorder="1" applyAlignment="1">
      <alignment vertical="center"/>
    </xf>
    <xf numFmtId="0" fontId="7" fillId="0" borderId="0" xfId="11" applyFont="1" applyAlignment="1">
      <alignment horizontal="right" vertical="center"/>
    </xf>
    <xf numFmtId="166" fontId="5" fillId="0" borderId="0" xfId="1" applyNumberFormat="1" applyFont="1" applyFill="1" applyAlignment="1">
      <alignment vertical="center"/>
    </xf>
    <xf numFmtId="166" fontId="7" fillId="0" borderId="0" xfId="1" applyNumberFormat="1" applyFont="1" applyAlignment="1">
      <alignment vertical="center"/>
    </xf>
    <xf numFmtId="166" fontId="7" fillId="0" borderId="0" xfId="1" applyNumberFormat="1" applyFont="1" applyFill="1" applyAlignment="1">
      <alignment vertical="center"/>
    </xf>
    <xf numFmtId="43" fontId="7" fillId="0" borderId="0" xfId="0" applyNumberFormat="1" applyFont="1" applyAlignment="1">
      <alignment horizontal="left" vertical="center"/>
    </xf>
    <xf numFmtId="1" fontId="5" fillId="0" borderId="0" xfId="1" applyNumberFormat="1" applyFont="1" applyAlignment="1">
      <alignment horizontal="left" vertical="center"/>
    </xf>
    <xf numFmtId="166" fontId="5" fillId="0" borderId="0" xfId="0" applyNumberFormat="1" applyFont="1" applyAlignment="1">
      <alignment horizontal="left" vertical="center"/>
    </xf>
    <xf numFmtId="166" fontId="7" fillId="0" borderId="0" xfId="0" applyNumberFormat="1" applyFont="1" applyAlignment="1">
      <alignment horizontal="left" vertical="center"/>
    </xf>
    <xf numFmtId="166" fontId="7" fillId="0" borderId="0" xfId="0" applyNumberFormat="1" applyFont="1" applyAlignment="1">
      <alignment vertical="center"/>
    </xf>
    <xf numFmtId="166" fontId="7" fillId="0" borderId="0" xfId="1" applyNumberFormat="1" applyFont="1" applyFill="1" applyBorder="1" applyAlignment="1">
      <alignment vertical="center"/>
    </xf>
    <xf numFmtId="37" fontId="5" fillId="0" borderId="0" xfId="1" applyNumberFormat="1" applyFont="1" applyFill="1" applyBorder="1" applyAlignment="1">
      <alignment vertical="center"/>
    </xf>
    <xf numFmtId="0" fontId="0" fillId="0" borderId="0" xfId="0" applyAlignment="1">
      <alignment vertical="center"/>
    </xf>
    <xf numFmtId="0" fontId="7" fillId="0" borderId="0" xfId="0" applyFont="1" applyAlignment="1">
      <alignment horizontal="center" vertical="center" wrapText="1"/>
    </xf>
    <xf numFmtId="166" fontId="9" fillId="7" borderId="43" xfId="0" applyNumberFormat="1" applyFont="1" applyFill="1" applyBorder="1" applyAlignment="1">
      <alignment vertical="center"/>
    </xf>
    <xf numFmtId="0" fontId="29" fillId="0" borderId="0" xfId="0" applyFont="1" applyAlignment="1">
      <alignment horizontal="right" vertical="center" wrapText="1"/>
    </xf>
    <xf numFmtId="166" fontId="0" fillId="0" borderId="0" xfId="1" applyNumberFormat="1" applyFont="1" applyAlignment="1">
      <alignment vertical="center"/>
    </xf>
    <xf numFmtId="166" fontId="5" fillId="0" borderId="0" xfId="0" applyNumberFormat="1" applyFont="1" applyAlignment="1">
      <alignment vertical="center" wrapText="1"/>
    </xf>
    <xf numFmtId="166" fontId="9" fillId="7" borderId="43" xfId="1" applyNumberFormat="1" applyFont="1" applyFill="1" applyBorder="1" applyAlignment="1">
      <alignment vertical="center"/>
    </xf>
    <xf numFmtId="0" fontId="29" fillId="0" borderId="0" xfId="0" applyFont="1" applyAlignment="1">
      <alignment horizontal="right" vertical="center"/>
    </xf>
    <xf numFmtId="0" fontId="15" fillId="0" borderId="0" xfId="0" applyFont="1" applyAlignment="1">
      <alignment horizontal="left" vertical="center"/>
    </xf>
    <xf numFmtId="2" fontId="0" fillId="0" borderId="0" xfId="0" applyNumberFormat="1" applyAlignment="1">
      <alignment vertical="center"/>
    </xf>
    <xf numFmtId="43" fontId="0" fillId="0" borderId="0" xfId="1" applyFont="1" applyFill="1" applyBorder="1" applyAlignment="1">
      <alignment vertical="center"/>
    </xf>
    <xf numFmtId="43" fontId="5" fillId="0" borderId="0" xfId="1" applyFont="1" applyFill="1" applyBorder="1" applyAlignment="1">
      <alignment vertical="center"/>
    </xf>
    <xf numFmtId="2" fontId="27" fillId="0" borderId="0" xfId="0" applyNumberFormat="1" applyFont="1" applyAlignment="1">
      <alignment vertical="center"/>
    </xf>
    <xf numFmtId="2" fontId="5" fillId="0" borderId="0" xfId="1" applyNumberFormat="1" applyFont="1" applyFill="1" applyBorder="1" applyAlignment="1">
      <alignment vertical="center"/>
    </xf>
    <xf numFmtId="0" fontId="29" fillId="0" borderId="0" xfId="0" applyFont="1" applyAlignment="1">
      <alignment vertical="center"/>
    </xf>
    <xf numFmtId="0" fontId="7" fillId="0" borderId="0" xfId="0" applyFont="1" applyAlignment="1">
      <alignment horizontal="center" vertical="center"/>
    </xf>
    <xf numFmtId="166" fontId="7" fillId="0" borderId="0" xfId="1" applyNumberFormat="1" applyFont="1" applyFill="1" applyBorder="1" applyAlignment="1">
      <alignment horizontal="center" vertical="center"/>
    </xf>
    <xf numFmtId="166" fontId="5" fillId="0" borderId="0" xfId="1" applyNumberFormat="1" applyFont="1" applyFill="1" applyBorder="1" applyAlignment="1">
      <alignment horizontal="center" vertical="center"/>
    </xf>
    <xf numFmtId="166" fontId="0" fillId="0" borderId="0" xfId="0" applyNumberFormat="1" applyAlignment="1">
      <alignment vertical="center"/>
    </xf>
    <xf numFmtId="166" fontId="5" fillId="0" borderId="0" xfId="0" applyNumberFormat="1" applyFont="1" applyAlignment="1">
      <alignment horizontal="center" vertical="center"/>
    </xf>
    <xf numFmtId="166" fontId="42" fillId="0" borderId="0" xfId="1" applyNumberFormat="1" applyFont="1" applyFill="1" applyBorder="1" applyAlignment="1">
      <alignment horizontal="center" vertical="center"/>
    </xf>
    <xf numFmtId="166" fontId="29" fillId="0" borderId="0" xfId="1" applyNumberFormat="1" applyFont="1" applyFill="1" applyBorder="1" applyAlignment="1">
      <alignment vertical="center"/>
    </xf>
    <xf numFmtId="43" fontId="7" fillId="0" borderId="0" xfId="1" applyFont="1" applyFill="1" applyBorder="1" applyAlignment="1">
      <alignment vertical="center"/>
    </xf>
    <xf numFmtId="2" fontId="5" fillId="0" borderId="0" xfId="0" applyNumberFormat="1" applyFont="1" applyAlignment="1">
      <alignment vertical="center"/>
    </xf>
    <xf numFmtId="10" fontId="5" fillId="0" borderId="0" xfId="0" applyNumberFormat="1" applyFont="1" applyAlignment="1">
      <alignment vertical="center"/>
    </xf>
    <xf numFmtId="0" fontId="15" fillId="0" borderId="0" xfId="0" applyFont="1" applyAlignment="1">
      <alignment horizontal="left" vertical="center" wrapText="1"/>
    </xf>
    <xf numFmtId="0" fontId="5" fillId="0" borderId="0" xfId="0" applyFont="1" applyAlignment="1">
      <alignment vertical="center" wrapText="1"/>
    </xf>
    <xf numFmtId="0" fontId="16" fillId="0" borderId="0" xfId="0" applyFont="1" applyAlignment="1">
      <alignment horizontal="left" vertical="center" wrapText="1"/>
    </xf>
    <xf numFmtId="170" fontId="5" fillId="0" borderId="0" xfId="0" applyNumberFormat="1" applyFont="1" applyAlignment="1">
      <alignment vertical="center"/>
    </xf>
    <xf numFmtId="0" fontId="37"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vertical="center" wrapText="1"/>
    </xf>
    <xf numFmtId="0" fontId="7" fillId="0" borderId="0" xfId="0" applyFont="1" applyAlignment="1">
      <alignment horizontal="right" vertical="center"/>
    </xf>
    <xf numFmtId="0" fontId="27" fillId="0" borderId="0" xfId="0" applyFont="1" applyAlignment="1">
      <alignment horizontal="center" vertical="center"/>
    </xf>
    <xf numFmtId="166" fontId="12" fillId="0" borderId="0" xfId="0" applyNumberFormat="1" applyFont="1" applyAlignment="1">
      <alignment vertical="center"/>
    </xf>
    <xf numFmtId="0" fontId="10" fillId="0" borderId="0" xfId="0" applyFont="1" applyAlignment="1">
      <alignment horizontal="left" vertical="center" wrapText="1"/>
    </xf>
    <xf numFmtId="166" fontId="10" fillId="0" borderId="0" xfId="0" applyNumberFormat="1" applyFont="1" applyAlignment="1">
      <alignment horizontal="left" vertical="center"/>
    </xf>
    <xf numFmtId="0" fontId="7" fillId="0" borderId="0" xfId="0" applyFont="1" applyAlignment="1">
      <alignment vertical="center" wrapText="1"/>
    </xf>
    <xf numFmtId="0" fontId="9" fillId="0" borderId="0" xfId="0" applyFont="1" applyAlignment="1">
      <alignment horizontal="center" vertical="center"/>
    </xf>
    <xf numFmtId="43" fontId="5" fillId="0" borderId="0" xfId="0" applyNumberFormat="1" applyFont="1" applyAlignment="1">
      <alignment vertical="center"/>
    </xf>
    <xf numFmtId="166" fontId="9" fillId="0" borderId="0" xfId="1" applyNumberFormat="1" applyFont="1" applyFill="1" applyBorder="1" applyAlignment="1">
      <alignment horizontal="left" vertical="center"/>
    </xf>
    <xf numFmtId="166" fontId="7" fillId="0" borderId="0" xfId="3" applyNumberFormat="1" applyFont="1" applyFill="1" applyBorder="1" applyAlignment="1">
      <alignment vertical="center"/>
    </xf>
    <xf numFmtId="0" fontId="37" fillId="0" borderId="0" xfId="0" applyFont="1" applyAlignment="1">
      <alignment vertical="center"/>
    </xf>
    <xf numFmtId="166" fontId="1" fillId="0" borderId="0" xfId="1" applyNumberFormat="1" applyFont="1" applyFill="1" applyBorder="1"/>
    <xf numFmtId="166" fontId="7" fillId="0" borderId="0" xfId="3" applyNumberFormat="1" applyFont="1" applyFill="1" applyBorder="1" applyAlignment="1">
      <alignment wrapText="1"/>
    </xf>
    <xf numFmtId="166" fontId="5" fillId="0" borderId="0" xfId="3" applyNumberFormat="1" applyFont="1" applyFill="1" applyBorder="1" applyAlignment="1">
      <alignment wrapText="1"/>
    </xf>
    <xf numFmtId="166" fontId="27" fillId="0" borderId="0" xfId="1" applyNumberFormat="1" applyFont="1" applyFill="1" applyBorder="1"/>
    <xf numFmtId="171" fontId="5" fillId="0" borderId="0" xfId="1" applyNumberFormat="1" applyFont="1" applyFill="1" applyBorder="1" applyAlignment="1">
      <alignment vertical="center"/>
    </xf>
    <xf numFmtId="0" fontId="7" fillId="0" borderId="0" xfId="11" applyFont="1" applyAlignment="1">
      <alignment horizontal="left" vertical="center"/>
    </xf>
    <xf numFmtId="0" fontId="9" fillId="0" borderId="0" xfId="0" applyFont="1" applyAlignment="1">
      <alignment horizontal="right" vertical="center"/>
    </xf>
    <xf numFmtId="166" fontId="12" fillId="0" borderId="0" xfId="1" applyNumberFormat="1" applyFont="1" applyAlignment="1">
      <alignment vertical="center"/>
    </xf>
    <xf numFmtId="164" fontId="5" fillId="0" borderId="0" xfId="0" applyNumberFormat="1" applyFont="1" applyAlignment="1">
      <alignment vertical="center"/>
    </xf>
    <xf numFmtId="0" fontId="9" fillId="0" borderId="1" xfId="0" applyFont="1" applyBorder="1" applyAlignment="1">
      <alignment horizontal="left" vertical="center" wrapText="1"/>
    </xf>
    <xf numFmtId="0" fontId="12" fillId="0" borderId="0" xfId="0" applyFont="1" applyAlignment="1">
      <alignment vertical="center"/>
    </xf>
    <xf numFmtId="166" fontId="10" fillId="0" borderId="0" xfId="1" applyNumberFormat="1" applyFont="1" applyFill="1" applyAlignment="1">
      <alignment vertical="center"/>
    </xf>
    <xf numFmtId="0" fontId="6" fillId="13" borderId="48" xfId="0" applyFont="1" applyFill="1" applyBorder="1" applyAlignment="1">
      <alignment vertical="center" wrapText="1"/>
    </xf>
    <xf numFmtId="166" fontId="9" fillId="0" borderId="0" xfId="1" applyNumberFormat="1" applyFont="1" applyBorder="1" applyAlignment="1">
      <alignment horizontal="center" vertical="center"/>
    </xf>
    <xf numFmtId="166" fontId="10" fillId="0" borderId="0" xfId="1" applyNumberFormat="1" applyFont="1" applyBorder="1" applyAlignment="1">
      <alignment horizontal="right" vertical="center"/>
    </xf>
    <xf numFmtId="166" fontId="9" fillId="0" borderId="0" xfId="1" applyNumberFormat="1" applyFont="1" applyBorder="1" applyAlignment="1">
      <alignment horizontal="right" vertical="center"/>
    </xf>
    <xf numFmtId="43" fontId="10" fillId="0" borderId="0" xfId="0" applyNumberFormat="1" applyFont="1" applyAlignment="1">
      <alignment vertical="center"/>
    </xf>
    <xf numFmtId="166" fontId="9" fillId="0" borderId="0" xfId="1" applyNumberFormat="1" applyFont="1" applyFill="1" applyBorder="1" applyAlignment="1">
      <alignment horizontal="right" vertical="center"/>
    </xf>
    <xf numFmtId="166" fontId="9" fillId="0" borderId="0" xfId="13" applyNumberFormat="1" applyFont="1" applyFill="1" applyBorder="1" applyAlignment="1">
      <alignment vertical="center" wrapText="1"/>
    </xf>
    <xf numFmtId="3" fontId="9" fillId="0" borderId="0" xfId="3" applyNumberFormat="1" applyFont="1" applyBorder="1" applyAlignment="1">
      <alignment horizontal="center" vertical="center"/>
    </xf>
    <xf numFmtId="3" fontId="5" fillId="0" borderId="0" xfId="8" applyNumberFormat="1" applyFont="1" applyAlignment="1">
      <alignment vertical="center"/>
    </xf>
    <xf numFmtId="0" fontId="6" fillId="13" borderId="49" xfId="0" applyFont="1" applyFill="1" applyBorder="1" applyAlignment="1">
      <alignment vertical="center" wrapText="1"/>
    </xf>
    <xf numFmtId="3" fontId="5" fillId="0" borderId="0" xfId="0" applyNumberFormat="1" applyFont="1" applyAlignment="1">
      <alignment vertical="center"/>
    </xf>
    <xf numFmtId="3" fontId="9" fillId="0" borderId="0" xfId="0" applyNumberFormat="1" applyFont="1" applyAlignment="1">
      <alignment horizontal="center" vertical="center"/>
    </xf>
    <xf numFmtId="3" fontId="9" fillId="0" borderId="0" xfId="3" applyNumberFormat="1" applyFont="1" applyFill="1" applyBorder="1" applyAlignment="1">
      <alignment horizontal="center" vertical="center"/>
    </xf>
    <xf numFmtId="166" fontId="9" fillId="0" borderId="0" xfId="1" applyNumberFormat="1" applyFont="1" applyFill="1" applyBorder="1" applyAlignment="1">
      <alignment horizontal="center" vertical="center" wrapText="1"/>
    </xf>
    <xf numFmtId="166" fontId="9" fillId="0" borderId="0" xfId="1" applyNumberFormat="1" applyFont="1" applyFill="1" applyAlignment="1">
      <alignment vertical="center"/>
    </xf>
    <xf numFmtId="166" fontId="9" fillId="0" borderId="0" xfId="1" applyNumberFormat="1" applyFont="1" applyFill="1" applyBorder="1" applyAlignment="1">
      <alignment horizontal="left" vertical="center" wrapText="1"/>
    </xf>
    <xf numFmtId="166" fontId="5" fillId="0" borderId="0" xfId="1" applyNumberFormat="1" applyFont="1" applyBorder="1" applyAlignment="1">
      <alignment vertical="center"/>
    </xf>
    <xf numFmtId="3" fontId="9" fillId="0" borderId="0" xfId="3" applyNumberFormat="1" applyFont="1" applyFill="1" applyBorder="1" applyAlignment="1">
      <alignment vertical="center"/>
    </xf>
    <xf numFmtId="166" fontId="5" fillId="0" borderId="0" xfId="8" applyNumberFormat="1" applyFont="1" applyAlignment="1">
      <alignment vertical="center"/>
    </xf>
    <xf numFmtId="166" fontId="9" fillId="0" borderId="0" xfId="3" applyNumberFormat="1" applyFont="1" applyFill="1" applyBorder="1" applyAlignment="1">
      <alignment horizontal="center" vertical="center"/>
    </xf>
    <xf numFmtId="3" fontId="7" fillId="0" borderId="0" xfId="8" applyNumberFormat="1" applyFont="1" applyAlignment="1">
      <alignment vertical="center"/>
    </xf>
    <xf numFmtId="10" fontId="5" fillId="0" borderId="0" xfId="2" applyNumberFormat="1" applyFont="1" applyFill="1" applyBorder="1" applyAlignment="1">
      <alignment vertical="center"/>
    </xf>
    <xf numFmtId="166" fontId="10" fillId="0" borderId="0" xfId="1" applyNumberFormat="1" applyFont="1" applyFill="1" applyBorder="1" applyAlignment="1">
      <alignment horizontal="right" vertical="center"/>
    </xf>
    <xf numFmtId="166" fontId="9" fillId="0" borderId="0" xfId="1" applyNumberFormat="1" applyFont="1" applyFill="1" applyBorder="1" applyAlignment="1">
      <alignment horizontal="center" vertical="center"/>
    </xf>
    <xf numFmtId="166" fontId="7" fillId="0" borderId="0" xfId="8" applyNumberFormat="1" applyFont="1" applyAlignment="1">
      <alignment vertical="center"/>
    </xf>
    <xf numFmtId="3" fontId="10" fillId="0" borderId="0" xfId="0" applyNumberFormat="1" applyFont="1" applyAlignment="1">
      <alignment horizontal="center" vertical="center"/>
    </xf>
    <xf numFmtId="3" fontId="10" fillId="0" borderId="0" xfId="0" applyNumberFormat="1" applyFont="1" applyAlignment="1">
      <alignment vertical="center"/>
    </xf>
    <xf numFmtId="3" fontId="9" fillId="0" borderId="0" xfId="0" applyNumberFormat="1" applyFont="1" applyAlignment="1">
      <alignment vertical="center"/>
    </xf>
    <xf numFmtId="166" fontId="45" fillId="0" borderId="0" xfId="1" applyNumberFormat="1" applyFont="1" applyBorder="1" applyAlignment="1">
      <alignment horizontal="right" vertical="center"/>
    </xf>
    <xf numFmtId="3" fontId="45" fillId="0" borderId="0" xfId="3" applyNumberFormat="1" applyFont="1" applyFill="1" applyBorder="1" applyAlignment="1">
      <alignment horizontal="center" vertical="center"/>
    </xf>
    <xf numFmtId="0" fontId="45" fillId="0" borderId="0" xfId="0" applyFont="1" applyAlignment="1">
      <alignment vertical="center"/>
    </xf>
    <xf numFmtId="166" fontId="12" fillId="0" borderId="0" xfId="1" applyNumberFormat="1" applyFont="1" applyFill="1" applyAlignment="1">
      <alignment vertical="center"/>
    </xf>
    <xf numFmtId="166" fontId="10" fillId="0" borderId="0" xfId="1" applyNumberFormat="1" applyFont="1" applyBorder="1" applyAlignment="1">
      <alignment vertical="center"/>
    </xf>
    <xf numFmtId="166" fontId="12" fillId="0" borderId="0" xfId="1" applyNumberFormat="1" applyFont="1" applyBorder="1" applyAlignment="1">
      <alignment vertical="center"/>
    </xf>
    <xf numFmtId="166" fontId="9" fillId="0" borderId="0" xfId="12" applyNumberFormat="1" applyFont="1" applyFill="1" applyBorder="1" applyAlignment="1">
      <alignment vertical="center" wrapText="1"/>
    </xf>
    <xf numFmtId="43" fontId="12" fillId="0" borderId="0" xfId="1" applyFont="1" applyFill="1" applyAlignment="1">
      <alignment vertical="center"/>
    </xf>
    <xf numFmtId="43" fontId="9" fillId="0" borderId="0" xfId="0" applyNumberFormat="1" applyFont="1" applyAlignment="1">
      <alignment horizontal="center" vertical="center"/>
    </xf>
    <xf numFmtId="0" fontId="7" fillId="0" borderId="0" xfId="11" applyFont="1" applyAlignment="1">
      <alignment vertical="center"/>
    </xf>
    <xf numFmtId="166" fontId="45" fillId="0" borderId="0" xfId="1" applyNumberFormat="1" applyFont="1" applyFill="1" applyBorder="1" applyAlignment="1">
      <alignment vertical="center"/>
    </xf>
    <xf numFmtId="166" fontId="45" fillId="0" borderId="0" xfId="1" applyNumberFormat="1" applyFont="1" applyFill="1" applyBorder="1" applyAlignment="1">
      <alignment horizontal="center" vertical="center" wrapText="1"/>
    </xf>
    <xf numFmtId="166" fontId="45" fillId="0" borderId="0" xfId="1" applyNumberFormat="1" applyFont="1" applyFill="1" applyBorder="1" applyAlignment="1">
      <alignment horizontal="left" vertical="center" wrapText="1"/>
    </xf>
    <xf numFmtId="166" fontId="7" fillId="0" borderId="10" xfId="1" applyNumberFormat="1" applyFont="1" applyFill="1" applyBorder="1" applyAlignment="1">
      <alignment horizontal="right" vertical="center"/>
    </xf>
    <xf numFmtId="166" fontId="12" fillId="0" borderId="0" xfId="1" applyNumberFormat="1" applyFont="1" applyFill="1" applyBorder="1" applyAlignment="1">
      <alignment vertical="center"/>
    </xf>
    <xf numFmtId="166" fontId="7" fillId="0" borderId="10" xfId="1" applyNumberFormat="1" applyFont="1" applyFill="1" applyBorder="1" applyAlignment="1">
      <alignment vertical="center"/>
    </xf>
    <xf numFmtId="0" fontId="10" fillId="15" borderId="0" xfId="0" applyFont="1" applyFill="1" applyAlignment="1">
      <alignment vertical="center"/>
    </xf>
    <xf numFmtId="166" fontId="10" fillId="0" borderId="0" xfId="0" applyNumberFormat="1" applyFont="1" applyAlignment="1">
      <alignment horizontal="center" vertical="center"/>
    </xf>
    <xf numFmtId="166" fontId="10" fillId="0" borderId="0" xfId="1" applyNumberFormat="1" applyFont="1" applyFill="1" applyBorder="1" applyAlignment="1">
      <alignment horizontal="center" vertical="center"/>
    </xf>
    <xf numFmtId="166" fontId="9" fillId="0" borderId="10" xfId="1" applyNumberFormat="1" applyFont="1" applyFill="1" applyBorder="1" applyAlignment="1">
      <alignment horizontal="left" vertical="center"/>
    </xf>
    <xf numFmtId="164" fontId="20" fillId="3" borderId="0" xfId="1" applyNumberFormat="1" applyFont="1" applyFill="1" applyAlignment="1">
      <alignment horizontal="center" vertical="center" wrapText="1"/>
    </xf>
    <xf numFmtId="164" fontId="18" fillId="3" borderId="10" xfId="1" applyNumberFormat="1" applyFont="1" applyFill="1" applyBorder="1" applyAlignment="1">
      <alignment horizontal="center" vertical="center" wrapText="1"/>
    </xf>
    <xf numFmtId="0" fontId="6" fillId="6" borderId="16" xfId="0" applyFont="1" applyFill="1" applyBorder="1" applyAlignment="1">
      <alignment horizontal="center" vertical="center"/>
    </xf>
    <xf numFmtId="0" fontId="6" fillId="6" borderId="20" xfId="0" applyFont="1" applyFill="1" applyBorder="1" applyAlignment="1">
      <alignment horizontal="center" vertical="center"/>
    </xf>
    <xf numFmtId="0" fontId="6" fillId="6" borderId="0" xfId="0" applyFont="1" applyFill="1" applyAlignment="1">
      <alignment horizontal="center" vertical="center"/>
    </xf>
    <xf numFmtId="0" fontId="6" fillId="6" borderId="18" xfId="0" applyFont="1" applyFill="1" applyBorder="1" applyAlignment="1">
      <alignment horizontal="center" vertical="center"/>
    </xf>
    <xf numFmtId="164" fontId="18" fillId="3" borderId="0" xfId="1" applyNumberFormat="1" applyFont="1" applyFill="1" applyAlignment="1">
      <alignment horizontal="left" vertical="center" wrapText="1"/>
    </xf>
    <xf numFmtId="164" fontId="18" fillId="3" borderId="0" xfId="1" applyNumberFormat="1" applyFont="1" applyFill="1" applyAlignment="1">
      <alignment horizontal="center" vertical="center" wrapText="1"/>
    </xf>
    <xf numFmtId="165" fontId="7" fillId="7" borderId="0" xfId="1" applyNumberFormat="1" applyFont="1" applyFill="1" applyBorder="1" applyAlignment="1">
      <alignment horizontal="center" vertical="center"/>
    </xf>
    <xf numFmtId="43" fontId="18" fillId="3" borderId="10" xfId="1" applyFont="1" applyFill="1" applyBorder="1" applyAlignment="1">
      <alignment horizontal="center" vertical="center" wrapText="1"/>
    </xf>
    <xf numFmtId="0" fontId="6" fillId="6" borderId="16" xfId="0" applyFont="1" applyFill="1" applyBorder="1" applyAlignment="1">
      <alignment horizontal="center" vertical="center" wrapText="1"/>
    </xf>
    <xf numFmtId="0" fontId="50" fillId="0" borderId="0" xfId="0" applyFont="1"/>
    <xf numFmtId="0" fontId="50" fillId="0" borderId="0" xfId="0" applyFont="1" applyAlignment="1">
      <alignment horizontal="center"/>
    </xf>
    <xf numFmtId="0" fontId="52" fillId="0" borderId="0" xfId="0" applyFont="1"/>
    <xf numFmtId="0" fontId="51" fillId="2" borderId="0" xfId="0" applyFont="1" applyFill="1" applyAlignment="1">
      <alignment horizontal="left" vertical="top"/>
    </xf>
    <xf numFmtId="0" fontId="52" fillId="2" borderId="0" xfId="0" applyFont="1" applyFill="1"/>
    <xf numFmtId="0" fontId="53" fillId="0" borderId="0" xfId="0" applyFont="1" applyAlignment="1">
      <alignment vertical="top"/>
    </xf>
    <xf numFmtId="0" fontId="51" fillId="2" borderId="0" xfId="0" applyFont="1" applyFill="1" applyAlignment="1">
      <alignment vertical="top" wrapText="1"/>
    </xf>
    <xf numFmtId="0" fontId="51" fillId="2" borderId="0" xfId="0" applyFont="1" applyFill="1" applyAlignment="1">
      <alignment horizontal="left" vertical="top" wrapText="1"/>
    </xf>
    <xf numFmtId="0" fontId="49" fillId="2" borderId="0" xfId="0" applyFont="1" applyFill="1" applyAlignment="1">
      <alignment vertical="top"/>
    </xf>
    <xf numFmtId="0" fontId="54" fillId="9" borderId="16" xfId="0" applyFont="1" applyFill="1" applyBorder="1" applyAlignment="1">
      <alignment horizontal="center" vertical="center"/>
    </xf>
    <xf numFmtId="0" fontId="54" fillId="9" borderId="16" xfId="0" applyFont="1" applyFill="1" applyBorder="1" applyAlignment="1">
      <alignment horizontal="center" vertical="center" wrapText="1"/>
    </xf>
    <xf numFmtId="0" fontId="55" fillId="2" borderId="0" xfId="0" applyFont="1" applyFill="1"/>
    <xf numFmtId="0" fontId="49" fillId="2" borderId="0" xfId="0" applyFont="1" applyFill="1" applyAlignment="1">
      <alignment horizontal="left" vertical="top"/>
    </xf>
    <xf numFmtId="0" fontId="10" fillId="3" borderId="0" xfId="0" applyFont="1" applyFill="1"/>
    <xf numFmtId="166" fontId="6" fillId="0" borderId="0" xfId="1" applyNumberFormat="1" applyFont="1" applyAlignment="1">
      <alignment vertical="center"/>
    </xf>
    <xf numFmtId="0" fontId="6" fillId="0" borderId="0" xfId="0" applyFont="1" applyAlignment="1">
      <alignment vertical="center"/>
    </xf>
    <xf numFmtId="166" fontId="6" fillId="0" borderId="0" xfId="1" applyNumberFormat="1" applyFont="1" applyFill="1" applyAlignment="1">
      <alignment vertical="center"/>
    </xf>
    <xf numFmtId="3" fontId="26" fillId="3" borderId="0" xfId="0" applyNumberFormat="1" applyFont="1" applyFill="1" applyAlignment="1">
      <alignment vertical="center"/>
    </xf>
    <xf numFmtId="166" fontId="5" fillId="3" borderId="0" xfId="0" applyNumberFormat="1" applyFont="1" applyFill="1" applyAlignment="1">
      <alignment horizontal="left" vertical="center"/>
    </xf>
    <xf numFmtId="37" fontId="26" fillId="3" borderId="0" xfId="0" applyNumberFormat="1" applyFont="1" applyFill="1" applyAlignment="1">
      <alignment vertical="center"/>
    </xf>
    <xf numFmtId="166" fontId="7" fillId="3" borderId="0" xfId="0" applyNumberFormat="1" applyFont="1" applyFill="1" applyAlignment="1">
      <alignment horizontal="left" vertical="center"/>
    </xf>
    <xf numFmtId="3" fontId="26" fillId="7" borderId="0" xfId="0" applyNumberFormat="1" applyFont="1" applyFill="1" applyAlignment="1">
      <alignment vertical="center"/>
    </xf>
    <xf numFmtId="0" fontId="5" fillId="2" borderId="3" xfId="0" applyFont="1" applyFill="1" applyBorder="1"/>
    <xf numFmtId="0" fontId="5" fillId="0" borderId="0" xfId="0" applyFont="1" applyAlignment="1">
      <alignment horizontal="center" vertical="center"/>
    </xf>
    <xf numFmtId="0" fontId="5" fillId="0" borderId="16" xfId="0" applyFont="1" applyBorder="1" applyAlignment="1">
      <alignment vertical="center"/>
    </xf>
    <xf numFmtId="166" fontId="5" fillId="3" borderId="0" xfId="1" applyNumberFormat="1" applyFont="1" applyFill="1" applyBorder="1" applyAlignment="1">
      <alignment vertical="center"/>
    </xf>
    <xf numFmtId="0" fontId="6" fillId="6" borderId="17" xfId="0" applyFont="1" applyFill="1" applyBorder="1" applyAlignment="1">
      <alignment horizontal="center" vertical="center"/>
    </xf>
    <xf numFmtId="164" fontId="5" fillId="3" borderId="0" xfId="1" applyNumberFormat="1" applyFont="1" applyFill="1" applyBorder="1" applyAlignment="1">
      <alignment vertical="center"/>
    </xf>
    <xf numFmtId="164" fontId="26" fillId="3" borderId="0" xfId="0" applyNumberFormat="1" applyFont="1" applyFill="1" applyAlignment="1">
      <alignment vertical="center"/>
    </xf>
    <xf numFmtId="164" fontId="26" fillId="14" borderId="0" xfId="0" applyNumberFormat="1" applyFont="1" applyFill="1" applyAlignment="1">
      <alignment vertical="center"/>
    </xf>
    <xf numFmtId="164" fontId="7" fillId="3" borderId="0" xfId="1" applyNumberFormat="1" applyFont="1" applyFill="1" applyBorder="1" applyAlignment="1">
      <alignment horizontal="center" vertical="center"/>
    </xf>
    <xf numFmtId="164" fontId="7" fillId="7" borderId="0" xfId="1" applyNumberFormat="1" applyFont="1" applyFill="1" applyBorder="1" applyAlignment="1">
      <alignment horizontal="center" vertical="center"/>
    </xf>
    <xf numFmtId="164" fontId="26" fillId="7" borderId="0" xfId="0" applyNumberFormat="1" applyFont="1" applyFill="1" applyAlignment="1">
      <alignment vertical="center"/>
    </xf>
    <xf numFmtId="0" fontId="5" fillId="3" borderId="30" xfId="0" applyFont="1" applyFill="1" applyBorder="1" applyAlignment="1">
      <alignment vertical="center"/>
    </xf>
    <xf numFmtId="0" fontId="7" fillId="3" borderId="30" xfId="0" applyFont="1" applyFill="1" applyBorder="1" applyAlignment="1">
      <alignment vertical="center"/>
    </xf>
    <xf numFmtId="0" fontId="7" fillId="3" borderId="30" xfId="0" applyFont="1" applyFill="1" applyBorder="1" applyAlignment="1">
      <alignment horizontal="left" vertical="center"/>
    </xf>
    <xf numFmtId="166" fontId="5" fillId="0" borderId="16" xfId="0" applyNumberFormat="1" applyFont="1" applyBorder="1" applyAlignment="1">
      <alignment vertical="center"/>
    </xf>
    <xf numFmtId="166" fontId="7" fillId="0" borderId="16" xfId="1" applyNumberFormat="1" applyFont="1" applyBorder="1" applyAlignment="1">
      <alignment vertical="center"/>
    </xf>
    <xf numFmtId="0" fontId="5" fillId="3" borderId="31" xfId="0" applyFont="1" applyFill="1" applyBorder="1" applyAlignment="1">
      <alignment horizontal="left" vertical="center"/>
    </xf>
    <xf numFmtId="0" fontId="5" fillId="3" borderId="30" xfId="0" applyFont="1" applyFill="1" applyBorder="1" applyAlignment="1">
      <alignment horizontal="left" vertical="center"/>
    </xf>
    <xf numFmtId="0" fontId="5" fillId="7" borderId="30" xfId="0" applyFont="1" applyFill="1" applyBorder="1" applyAlignment="1">
      <alignment horizontal="left" vertical="center"/>
    </xf>
    <xf numFmtId="3" fontId="5" fillId="3" borderId="30" xfId="0" applyNumberFormat="1" applyFont="1" applyFill="1" applyBorder="1" applyAlignment="1">
      <alignment horizontal="left" vertical="center" wrapText="1"/>
    </xf>
    <xf numFmtId="0" fontId="6" fillId="6" borderId="14" xfId="0" applyFont="1" applyFill="1" applyBorder="1" applyAlignment="1">
      <alignment horizontal="center" vertical="center"/>
    </xf>
    <xf numFmtId="0" fontId="5" fillId="2" borderId="16" xfId="0" applyFont="1" applyFill="1" applyBorder="1"/>
    <xf numFmtId="0" fontId="5" fillId="3" borderId="34" xfId="0" applyFont="1" applyFill="1" applyBorder="1" applyAlignment="1">
      <alignment horizontal="left" vertical="center" wrapText="1"/>
    </xf>
    <xf numFmtId="0" fontId="7" fillId="3" borderId="34" xfId="0" applyFont="1" applyFill="1" applyBorder="1" applyAlignment="1">
      <alignment vertical="center" wrapText="1"/>
    </xf>
    <xf numFmtId="0" fontId="7" fillId="3" borderId="28" xfId="0" applyFont="1" applyFill="1" applyBorder="1" applyAlignment="1">
      <alignment vertical="center" wrapText="1"/>
    </xf>
    <xf numFmtId="0" fontId="26" fillId="10" borderId="31" xfId="0" applyFont="1" applyFill="1" applyBorder="1"/>
    <xf numFmtId="0" fontId="5" fillId="3" borderId="31" xfId="0" applyFont="1" applyFill="1" applyBorder="1" applyAlignment="1">
      <alignment vertical="center" wrapText="1"/>
    </xf>
    <xf numFmtId="0" fontId="5" fillId="3" borderId="30" xfId="0" applyFont="1" applyFill="1" applyBorder="1" applyAlignment="1">
      <alignment vertical="center" wrapText="1"/>
    </xf>
    <xf numFmtId="0" fontId="7" fillId="3" borderId="32" xfId="0" applyFont="1" applyFill="1" applyBorder="1" applyAlignment="1">
      <alignment vertical="center" wrapText="1"/>
    </xf>
    <xf numFmtId="0" fontId="7" fillId="3" borderId="23"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0" fillId="0" borderId="16" xfId="0" applyBorder="1"/>
    <xf numFmtId="0" fontId="7" fillId="3" borderId="22" xfId="0" applyFont="1" applyFill="1" applyBorder="1" applyAlignment="1">
      <alignment horizontal="left" vertical="center" wrapText="1"/>
    </xf>
    <xf numFmtId="166" fontId="9" fillId="7" borderId="0" xfId="1" applyNumberFormat="1" applyFont="1" applyFill="1" applyBorder="1" applyAlignment="1">
      <alignment vertical="center"/>
    </xf>
    <xf numFmtId="166" fontId="7" fillId="7" borderId="0" xfId="1" applyNumberFormat="1" applyFont="1" applyFill="1" applyBorder="1" applyAlignment="1">
      <alignment vertical="center"/>
    </xf>
    <xf numFmtId="166" fontId="5" fillId="7" borderId="0" xfId="1" applyNumberFormat="1" applyFont="1" applyFill="1" applyBorder="1" applyAlignment="1">
      <alignment horizontal="right" vertical="center"/>
    </xf>
    <xf numFmtId="0" fontId="5" fillId="7" borderId="30" xfId="0" applyFont="1" applyFill="1" applyBorder="1" applyAlignment="1">
      <alignment vertical="center"/>
    </xf>
    <xf numFmtId="0" fontId="7" fillId="7" borderId="30" xfId="0" applyFont="1" applyFill="1" applyBorder="1" applyAlignment="1">
      <alignment horizontal="left" vertical="center"/>
    </xf>
    <xf numFmtId="166" fontId="9" fillId="3" borderId="43" xfId="1" applyNumberFormat="1" applyFont="1" applyFill="1" applyBorder="1" applyAlignment="1">
      <alignment vertical="center"/>
    </xf>
    <xf numFmtId="166" fontId="9" fillId="3" borderId="0" xfId="1" applyNumberFormat="1" applyFont="1" applyFill="1" applyBorder="1" applyAlignment="1">
      <alignment vertical="center"/>
    </xf>
    <xf numFmtId="166" fontId="5" fillId="3" borderId="0" xfId="1" applyNumberFormat="1" applyFont="1" applyFill="1" applyBorder="1" applyAlignment="1">
      <alignment horizontal="right" vertical="center"/>
    </xf>
    <xf numFmtId="166" fontId="7" fillId="3" borderId="0" xfId="1" applyNumberFormat="1" applyFont="1" applyFill="1" applyBorder="1" applyAlignment="1">
      <alignment vertical="center"/>
    </xf>
    <xf numFmtId="3" fontId="10" fillId="3" borderId="0" xfId="0" applyNumberFormat="1" applyFont="1" applyFill="1" applyAlignment="1">
      <alignment vertical="center"/>
    </xf>
    <xf numFmtId="166" fontId="9" fillId="3" borderId="0" xfId="0" applyNumberFormat="1" applyFont="1" applyFill="1" applyAlignment="1">
      <alignment vertical="center"/>
    </xf>
    <xf numFmtId="3" fontId="10" fillId="7" borderId="0" xfId="0" applyNumberFormat="1" applyFont="1" applyFill="1" applyAlignment="1">
      <alignment vertical="center"/>
    </xf>
    <xf numFmtId="0" fontId="9" fillId="0" borderId="16" xfId="0" applyFont="1" applyBorder="1" applyAlignment="1">
      <alignment vertical="center"/>
    </xf>
    <xf numFmtId="3" fontId="26" fillId="10" borderId="0" xfId="0" applyNumberFormat="1" applyFont="1" applyFill="1"/>
    <xf numFmtId="3" fontId="26" fillId="7" borderId="0" xfId="0" applyNumberFormat="1" applyFont="1" applyFill="1"/>
    <xf numFmtId="3" fontId="26" fillId="3" borderId="0" xfId="0" applyNumberFormat="1" applyFont="1" applyFill="1"/>
    <xf numFmtId="3" fontId="26" fillId="3" borderId="0" xfId="0" applyNumberFormat="1" applyFont="1" applyFill="1" applyAlignment="1">
      <alignment wrapText="1"/>
    </xf>
    <xf numFmtId="166" fontId="10" fillId="7" borderId="0" xfId="1" applyNumberFormat="1" applyFont="1" applyFill="1" applyBorder="1" applyAlignment="1">
      <alignment horizontal="right" vertical="center"/>
    </xf>
    <xf numFmtId="166" fontId="10" fillId="3" borderId="0" xfId="1" applyNumberFormat="1" applyFont="1" applyFill="1" applyBorder="1" applyAlignment="1">
      <alignment horizontal="right" vertical="center"/>
    </xf>
    <xf numFmtId="3" fontId="37" fillId="7" borderId="47" xfId="0" applyNumberFormat="1" applyFont="1" applyFill="1" applyBorder="1" applyAlignment="1">
      <alignment vertical="center"/>
    </xf>
    <xf numFmtId="0" fontId="10" fillId="3" borderId="75" xfId="0" applyFont="1" applyFill="1" applyBorder="1" applyAlignment="1">
      <alignment horizontal="left" vertical="center" wrapText="1"/>
    </xf>
    <xf numFmtId="0" fontId="10" fillId="3" borderId="76" xfId="0" applyFont="1" applyFill="1" applyBorder="1" applyAlignment="1">
      <alignment horizontal="left" vertical="center" wrapText="1"/>
    </xf>
    <xf numFmtId="0" fontId="10" fillId="3" borderId="77" xfId="0" applyFont="1" applyFill="1" applyBorder="1" applyAlignment="1">
      <alignment horizontal="left" vertical="center" wrapText="1"/>
    </xf>
    <xf numFmtId="0" fontId="10" fillId="3" borderId="75" xfId="0" applyFont="1" applyFill="1" applyBorder="1" applyAlignment="1">
      <alignment vertical="center" wrapText="1"/>
    </xf>
    <xf numFmtId="0" fontId="7" fillId="3" borderId="77" xfId="0" applyFont="1" applyFill="1" applyBorder="1" applyAlignment="1">
      <alignment horizontal="left" vertical="center" wrapText="1"/>
    </xf>
    <xf numFmtId="0" fontId="9" fillId="3" borderId="75" xfId="0" applyFont="1" applyFill="1" applyBorder="1" applyAlignment="1">
      <alignment horizontal="left" vertical="center" wrapText="1"/>
    </xf>
    <xf numFmtId="0" fontId="10" fillId="3" borderId="76" xfId="0" applyFont="1" applyFill="1" applyBorder="1" applyAlignment="1">
      <alignment vertical="center" wrapText="1"/>
    </xf>
    <xf numFmtId="0" fontId="9" fillId="3" borderId="77" xfId="0" applyFont="1" applyFill="1" applyBorder="1" applyAlignment="1">
      <alignment horizontal="left" vertical="center" wrapText="1"/>
    </xf>
    <xf numFmtId="0" fontId="5" fillId="3" borderId="75" xfId="0" applyFont="1" applyFill="1" applyBorder="1" applyAlignment="1">
      <alignment vertical="center" wrapText="1"/>
    </xf>
    <xf numFmtId="0" fontId="5" fillId="3" borderId="76" xfId="0" applyFont="1" applyFill="1" applyBorder="1" applyAlignment="1">
      <alignment vertical="center" wrapText="1"/>
    </xf>
    <xf numFmtId="0" fontId="10" fillId="3" borderId="79" xfId="0" applyFont="1" applyFill="1" applyBorder="1" applyAlignment="1">
      <alignment horizontal="center" vertical="center"/>
    </xf>
    <xf numFmtId="0" fontId="10" fillId="3" borderId="80" xfId="0" applyFont="1" applyFill="1" applyBorder="1" applyAlignment="1">
      <alignment horizontal="center" vertical="center"/>
    </xf>
    <xf numFmtId="0" fontId="10" fillId="3" borderId="81" xfId="0" applyFont="1" applyFill="1" applyBorder="1" applyAlignment="1">
      <alignment horizontal="center" vertical="center"/>
    </xf>
    <xf numFmtId="166" fontId="10" fillId="3" borderId="79" xfId="0" applyNumberFormat="1" applyFont="1" applyFill="1" applyBorder="1" applyAlignment="1">
      <alignment horizontal="left" vertical="center"/>
    </xf>
    <xf numFmtId="166" fontId="10" fillId="3" borderId="80" xfId="0" applyNumberFormat="1" applyFont="1" applyFill="1" applyBorder="1" applyAlignment="1">
      <alignment horizontal="left" vertical="center"/>
    </xf>
    <xf numFmtId="166" fontId="10" fillId="3" borderId="81" xfId="0" applyNumberFormat="1" applyFont="1" applyFill="1" applyBorder="1" applyAlignment="1">
      <alignment horizontal="left" vertical="center"/>
    </xf>
    <xf numFmtId="166" fontId="10" fillId="3" borderId="82" xfId="0" applyNumberFormat="1" applyFont="1" applyFill="1" applyBorder="1" applyAlignment="1">
      <alignment horizontal="left" vertical="center"/>
    </xf>
    <xf numFmtId="166" fontId="10" fillId="3" borderId="83" xfId="0" applyNumberFormat="1" applyFont="1" applyFill="1" applyBorder="1" applyAlignment="1">
      <alignment horizontal="left" vertical="center"/>
    </xf>
    <xf numFmtId="166" fontId="10" fillId="3" borderId="84" xfId="0" applyNumberFormat="1" applyFont="1" applyFill="1" applyBorder="1" applyAlignment="1">
      <alignment horizontal="left" vertical="center"/>
    </xf>
    <xf numFmtId="166" fontId="10" fillId="7" borderId="79" xfId="0" applyNumberFormat="1" applyFont="1" applyFill="1" applyBorder="1" applyAlignment="1">
      <alignment horizontal="left" vertical="center"/>
    </xf>
    <xf numFmtId="166" fontId="10" fillId="7" borderId="80" xfId="0" applyNumberFormat="1" applyFont="1" applyFill="1" applyBorder="1" applyAlignment="1">
      <alignment horizontal="left" vertical="center"/>
    </xf>
    <xf numFmtId="166" fontId="10" fillId="7" borderId="81" xfId="0" applyNumberFormat="1" applyFont="1" applyFill="1" applyBorder="1" applyAlignment="1">
      <alignment horizontal="left" vertical="center"/>
    </xf>
    <xf numFmtId="0" fontId="9" fillId="3" borderId="51" xfId="0" applyFont="1" applyFill="1" applyBorder="1" applyAlignment="1">
      <alignment horizontal="center" vertical="center"/>
    </xf>
    <xf numFmtId="0" fontId="7" fillId="3" borderId="53" xfId="0" applyFont="1" applyFill="1" applyBorder="1" applyAlignment="1">
      <alignment vertical="center" wrapText="1"/>
    </xf>
    <xf numFmtId="166" fontId="9" fillId="3" borderId="54" xfId="0" applyNumberFormat="1" applyFont="1" applyFill="1" applyBorder="1" applyAlignment="1">
      <alignment horizontal="left" vertical="center"/>
    </xf>
    <xf numFmtId="166" fontId="9" fillId="3" borderId="50" xfId="0" applyNumberFormat="1" applyFont="1" applyFill="1" applyBorder="1" applyAlignment="1">
      <alignment horizontal="left" vertical="center"/>
    </xf>
    <xf numFmtId="166" fontId="9" fillId="7" borderId="54" xfId="0" applyNumberFormat="1" applyFont="1" applyFill="1" applyBorder="1" applyAlignment="1">
      <alignment horizontal="left" vertical="center"/>
    </xf>
    <xf numFmtId="166" fontId="9" fillId="3" borderId="52" xfId="0" applyNumberFormat="1" applyFont="1" applyFill="1" applyBorder="1" applyAlignment="1">
      <alignment horizontal="left" vertical="center"/>
    </xf>
    <xf numFmtId="0" fontId="9" fillId="3" borderId="53" xfId="0" applyFont="1" applyFill="1" applyBorder="1" applyAlignment="1">
      <alignment horizontal="left" vertical="center" wrapText="1"/>
    </xf>
    <xf numFmtId="0" fontId="9" fillId="3" borderId="55" xfId="0" applyFont="1" applyFill="1" applyBorder="1" applyAlignment="1">
      <alignment horizontal="center" vertical="center"/>
    </xf>
    <xf numFmtId="0" fontId="7" fillId="3" borderId="85" xfId="0" applyFont="1" applyFill="1" applyBorder="1" applyAlignment="1">
      <alignment vertical="center" wrapText="1"/>
    </xf>
    <xf numFmtId="166" fontId="9" fillId="3" borderId="86" xfId="0" applyNumberFormat="1" applyFont="1" applyFill="1" applyBorder="1" applyAlignment="1">
      <alignment horizontal="left" vertical="center"/>
    </xf>
    <xf numFmtId="166" fontId="9" fillId="3" borderId="10" xfId="0" applyNumberFormat="1" applyFont="1" applyFill="1" applyBorder="1" applyAlignment="1">
      <alignment horizontal="left" vertical="center"/>
    </xf>
    <xf numFmtId="166" fontId="9" fillId="7" borderId="86" xfId="0" applyNumberFormat="1" applyFont="1" applyFill="1" applyBorder="1" applyAlignment="1">
      <alignment horizontal="left" vertical="center"/>
    </xf>
    <xf numFmtId="166" fontId="9" fillId="3" borderId="87" xfId="0" applyNumberFormat="1" applyFont="1" applyFill="1" applyBorder="1" applyAlignment="1">
      <alignment horizontal="left" vertical="center"/>
    </xf>
    <xf numFmtId="166" fontId="10" fillId="3" borderId="54" xfId="0" applyNumberFormat="1" applyFont="1" applyFill="1" applyBorder="1" applyAlignment="1">
      <alignment horizontal="left" vertical="center"/>
    </xf>
    <xf numFmtId="166" fontId="10" fillId="3" borderId="50" xfId="0" applyNumberFormat="1" applyFont="1" applyFill="1" applyBorder="1" applyAlignment="1">
      <alignment horizontal="left" vertical="center"/>
    </xf>
    <xf numFmtId="166" fontId="10" fillId="7" borderId="54" xfId="0" applyNumberFormat="1" applyFont="1" applyFill="1" applyBorder="1" applyAlignment="1">
      <alignment horizontal="left" vertical="center"/>
    </xf>
    <xf numFmtId="166" fontId="10" fillId="3" borderId="52" xfId="0" applyNumberFormat="1" applyFont="1" applyFill="1" applyBorder="1" applyAlignment="1">
      <alignment horizontal="left" vertical="center"/>
    </xf>
    <xf numFmtId="0" fontId="9" fillId="3" borderId="54" xfId="0" applyFont="1" applyFill="1" applyBorder="1" applyAlignment="1">
      <alignment horizontal="center" vertical="center"/>
    </xf>
    <xf numFmtId="0" fontId="10" fillId="3" borderId="79" xfId="0" applyFont="1" applyFill="1" applyBorder="1" applyAlignment="1">
      <alignment horizontal="left" vertical="center" wrapText="1"/>
    </xf>
    <xf numFmtId="0" fontId="10" fillId="3" borderId="79" xfId="0" applyFont="1" applyFill="1" applyBorder="1" applyAlignment="1">
      <alignment vertical="center" wrapText="1"/>
    </xf>
    <xf numFmtId="0" fontId="9" fillId="3" borderId="79" xfId="0" applyFont="1" applyFill="1" applyBorder="1" applyAlignment="1">
      <alignment horizontal="left" vertical="center" wrapText="1"/>
    </xf>
    <xf numFmtId="0" fontId="26" fillId="7" borderId="79" xfId="0" applyFont="1" applyFill="1" applyBorder="1" applyAlignment="1">
      <alignment vertical="center"/>
    </xf>
    <xf numFmtId="0" fontId="10" fillId="3" borderId="80" xfId="0" applyFont="1" applyFill="1" applyBorder="1" applyAlignment="1">
      <alignment horizontal="left" vertical="center" wrapText="1"/>
    </xf>
    <xf numFmtId="0" fontId="10" fillId="3" borderId="81" xfId="0" applyFont="1" applyFill="1" applyBorder="1" applyAlignment="1">
      <alignment horizontal="left" vertical="center" wrapText="1"/>
    </xf>
    <xf numFmtId="0" fontId="26" fillId="7" borderId="81" xfId="0" applyFont="1" applyFill="1" applyBorder="1" applyAlignment="1">
      <alignment vertical="center"/>
    </xf>
    <xf numFmtId="0" fontId="9" fillId="3" borderId="54" xfId="0" applyFont="1" applyFill="1" applyBorder="1" applyAlignment="1">
      <alignment vertical="center" wrapText="1"/>
    </xf>
    <xf numFmtId="0" fontId="9" fillId="3" borderId="81" xfId="0" applyFont="1" applyFill="1" applyBorder="1" applyAlignment="1">
      <alignment horizontal="left" vertical="center" wrapText="1"/>
    </xf>
    <xf numFmtId="0" fontId="9" fillId="3" borderId="54" xfId="0" applyFont="1" applyFill="1" applyBorder="1" applyAlignment="1">
      <alignment horizontal="left" vertical="center" wrapText="1"/>
    </xf>
    <xf numFmtId="0" fontId="10" fillId="3" borderId="80" xfId="0" applyFont="1" applyFill="1" applyBorder="1" applyAlignment="1">
      <alignment vertical="center" wrapText="1"/>
    </xf>
    <xf numFmtId="0" fontId="10" fillId="3" borderId="88" xfId="0" applyFont="1" applyFill="1" applyBorder="1" applyAlignment="1">
      <alignment horizontal="center" vertical="center"/>
    </xf>
    <xf numFmtId="0" fontId="9" fillId="3" borderId="89" xfId="0" applyFont="1" applyFill="1" applyBorder="1" applyAlignment="1">
      <alignment horizontal="left" vertical="center" wrapText="1"/>
    </xf>
    <xf numFmtId="0" fontId="10" fillId="3" borderId="91" xfId="0" applyFont="1" applyFill="1" applyBorder="1" applyAlignment="1">
      <alignment horizontal="center" vertical="center"/>
    </xf>
    <xf numFmtId="0" fontId="10" fillId="3" borderId="93" xfId="0" applyFont="1" applyFill="1" applyBorder="1" applyAlignment="1">
      <alignment horizontal="center" vertical="center"/>
    </xf>
    <xf numFmtId="0" fontId="10" fillId="3" borderId="95" xfId="0" applyFont="1" applyFill="1" applyBorder="1" applyAlignment="1">
      <alignment horizontal="center" vertical="center"/>
    </xf>
    <xf numFmtId="0" fontId="9" fillId="3" borderId="97" xfId="0" applyFont="1" applyFill="1" applyBorder="1" applyAlignment="1">
      <alignment horizontal="left" vertical="center" wrapText="1"/>
    </xf>
    <xf numFmtId="166" fontId="5" fillId="3" borderId="89" xfId="1" applyNumberFormat="1" applyFont="1" applyFill="1" applyBorder="1" applyAlignment="1">
      <alignment vertical="center"/>
    </xf>
    <xf numFmtId="166" fontId="5" fillId="3" borderId="98" xfId="1" applyNumberFormat="1" applyFont="1" applyFill="1" applyBorder="1" applyAlignment="1">
      <alignment vertical="center"/>
    </xf>
    <xf numFmtId="0" fontId="5" fillId="7" borderId="89" xfId="0" applyFont="1" applyFill="1" applyBorder="1" applyAlignment="1">
      <alignment vertical="center"/>
    </xf>
    <xf numFmtId="0" fontId="5" fillId="3" borderId="90" xfId="0" applyFont="1" applyFill="1" applyBorder="1" applyAlignment="1">
      <alignment vertical="center"/>
    </xf>
    <xf numFmtId="166" fontId="10" fillId="3" borderId="92" xfId="0" applyNumberFormat="1" applyFont="1" applyFill="1" applyBorder="1" applyAlignment="1">
      <alignment horizontal="left" vertical="center"/>
    </xf>
    <xf numFmtId="166" fontId="10" fillId="3" borderId="94" xfId="0" applyNumberFormat="1" applyFont="1" applyFill="1" applyBorder="1" applyAlignment="1">
      <alignment horizontal="left" vertical="center"/>
    </xf>
    <xf numFmtId="166" fontId="10" fillId="3" borderId="96" xfId="0" applyNumberFormat="1" applyFont="1" applyFill="1" applyBorder="1" applyAlignment="1">
      <alignment horizontal="left" vertical="center"/>
    </xf>
    <xf numFmtId="0" fontId="5" fillId="3" borderId="79" xfId="0" applyFont="1" applyFill="1" applyBorder="1" applyAlignment="1">
      <alignment vertical="center" wrapText="1"/>
    </xf>
    <xf numFmtId="0" fontId="10" fillId="3" borderId="79" xfId="0" applyFont="1" applyFill="1" applyBorder="1" applyAlignment="1">
      <alignment horizontal="left" vertical="center"/>
    </xf>
    <xf numFmtId="0" fontId="7" fillId="3" borderId="54" xfId="0" applyFont="1" applyFill="1" applyBorder="1" applyAlignment="1">
      <alignment vertical="center" wrapText="1"/>
    </xf>
    <xf numFmtId="0" fontId="7" fillId="3" borderId="81" xfId="0" applyFont="1" applyFill="1" applyBorder="1" applyAlignment="1">
      <alignment horizontal="left" vertical="center" wrapText="1"/>
    </xf>
    <xf numFmtId="0" fontId="7" fillId="3" borderId="79" xfId="0" applyFont="1" applyFill="1" applyBorder="1" applyAlignment="1">
      <alignment horizontal="left" vertical="center" wrapText="1"/>
    </xf>
    <xf numFmtId="0" fontId="5" fillId="3" borderId="80" xfId="0" applyFont="1" applyFill="1" applyBorder="1" applyAlignment="1">
      <alignment vertical="center" wrapText="1"/>
    </xf>
    <xf numFmtId="3" fontId="26" fillId="7" borderId="79" xfId="0" applyNumberFormat="1" applyFont="1" applyFill="1" applyBorder="1" applyAlignment="1">
      <alignment vertical="center"/>
    </xf>
    <xf numFmtId="0" fontId="26" fillId="7" borderId="80" xfId="0" applyFont="1" applyFill="1" applyBorder="1" applyAlignment="1">
      <alignment vertical="center"/>
    </xf>
    <xf numFmtId="3" fontId="37" fillId="7" borderId="54" xfId="0" applyNumberFormat="1" applyFont="1" applyFill="1" applyBorder="1" applyAlignment="1">
      <alignment vertical="center"/>
    </xf>
    <xf numFmtId="166" fontId="1" fillId="7" borderId="79" xfId="1" applyNumberFormat="1" applyFont="1" applyFill="1" applyBorder="1"/>
    <xf numFmtId="166" fontId="0" fillId="7" borderId="79" xfId="3" applyNumberFormat="1" applyFont="1" applyFill="1" applyBorder="1"/>
    <xf numFmtId="166" fontId="0" fillId="7" borderId="80" xfId="3" applyNumberFormat="1" applyFont="1" applyFill="1" applyBorder="1"/>
    <xf numFmtId="3" fontId="26" fillId="7" borderId="80" xfId="0" applyNumberFormat="1" applyFont="1" applyFill="1" applyBorder="1" applyAlignment="1">
      <alignment vertical="center"/>
    </xf>
    <xf numFmtId="37" fontId="37" fillId="7" borderId="54" xfId="0" applyNumberFormat="1" applyFont="1" applyFill="1" applyBorder="1" applyAlignment="1">
      <alignment vertical="center"/>
    </xf>
    <xf numFmtId="3" fontId="26" fillId="7" borderId="81" xfId="0" applyNumberFormat="1" applyFont="1" applyFill="1" applyBorder="1" applyAlignment="1">
      <alignment vertical="center"/>
    </xf>
    <xf numFmtId="166" fontId="44" fillId="7" borderId="79" xfId="1" applyNumberFormat="1" applyFont="1" applyFill="1" applyBorder="1"/>
    <xf numFmtId="0" fontId="45" fillId="7" borderId="81" xfId="0" applyFont="1" applyFill="1" applyBorder="1" applyAlignment="1">
      <alignment vertical="center"/>
    </xf>
    <xf numFmtId="0" fontId="26" fillId="7" borderId="100" xfId="0" applyFont="1" applyFill="1" applyBorder="1" applyAlignment="1">
      <alignment vertical="center"/>
    </xf>
    <xf numFmtId="0" fontId="26" fillId="7" borderId="101" xfId="0" applyFont="1" applyFill="1" applyBorder="1" applyAlignment="1">
      <alignment vertical="center"/>
    </xf>
    <xf numFmtId="3" fontId="26" fillId="7" borderId="102" xfId="0" applyNumberFormat="1" applyFont="1" applyFill="1" applyBorder="1" applyAlignment="1">
      <alignment vertical="center"/>
    </xf>
    <xf numFmtId="3" fontId="26" fillId="7" borderId="100" xfId="0" applyNumberFormat="1" applyFont="1" applyFill="1" applyBorder="1" applyAlignment="1">
      <alignment vertical="center"/>
    </xf>
    <xf numFmtId="3" fontId="26" fillId="7" borderId="101" xfId="0" applyNumberFormat="1" applyFont="1" applyFill="1" applyBorder="1" applyAlignment="1">
      <alignment vertical="center"/>
    </xf>
    <xf numFmtId="0" fontId="26" fillId="7" borderId="102" xfId="0" applyFont="1" applyFill="1" applyBorder="1" applyAlignment="1">
      <alignment vertical="center"/>
    </xf>
    <xf numFmtId="43" fontId="9" fillId="14" borderId="102" xfId="1" applyFont="1" applyFill="1" applyBorder="1" applyAlignment="1">
      <alignment vertical="center"/>
    </xf>
    <xf numFmtId="166" fontId="5" fillId="7" borderId="79" xfId="1" applyNumberFormat="1" applyFont="1" applyFill="1" applyBorder="1" applyAlignment="1">
      <alignment vertical="center"/>
    </xf>
    <xf numFmtId="166" fontId="5" fillId="7" borderId="80" xfId="1" applyNumberFormat="1" applyFont="1" applyFill="1" applyBorder="1" applyAlignment="1">
      <alignment vertical="center"/>
    </xf>
    <xf numFmtId="166" fontId="5" fillId="7" borderId="81" xfId="1" applyNumberFormat="1" applyFont="1" applyFill="1" applyBorder="1" applyAlignment="1">
      <alignment vertical="center"/>
    </xf>
    <xf numFmtId="166" fontId="7" fillId="7" borderId="54" xfId="1" applyNumberFormat="1" applyFont="1" applyFill="1" applyBorder="1" applyAlignment="1">
      <alignment vertical="center"/>
    </xf>
    <xf numFmtId="0" fontId="45" fillId="14" borderId="81" xfId="0" applyFont="1" applyFill="1" applyBorder="1" applyAlignment="1">
      <alignment vertical="center"/>
    </xf>
    <xf numFmtId="166" fontId="10" fillId="3" borderId="88" xfId="1" applyNumberFormat="1" applyFont="1" applyFill="1" applyBorder="1" applyAlignment="1">
      <alignment horizontal="center" vertical="center"/>
    </xf>
    <xf numFmtId="166" fontId="9" fillId="3" borderId="89" xfId="1" applyNumberFormat="1" applyFont="1" applyFill="1" applyBorder="1" applyAlignment="1">
      <alignment horizontal="left" vertical="center" wrapText="1"/>
    </xf>
    <xf numFmtId="166" fontId="41" fillId="7" borderId="90" xfId="1" applyNumberFormat="1" applyFont="1" applyFill="1" applyBorder="1"/>
    <xf numFmtId="166" fontId="10" fillId="3" borderId="91" xfId="1" applyNumberFormat="1" applyFont="1" applyFill="1" applyBorder="1" applyAlignment="1">
      <alignment horizontal="center" vertical="center"/>
    </xf>
    <xf numFmtId="166" fontId="10" fillId="3" borderId="79" xfId="1" applyNumberFormat="1" applyFont="1" applyFill="1" applyBorder="1" applyAlignment="1">
      <alignment horizontal="left" vertical="center" wrapText="1"/>
    </xf>
    <xf numFmtId="166" fontId="41" fillId="7" borderId="92" xfId="1" applyNumberFormat="1" applyFont="1" applyFill="1" applyBorder="1" applyAlignment="1">
      <alignment vertical="center"/>
    </xf>
    <xf numFmtId="166" fontId="26" fillId="7" borderId="92" xfId="1" applyNumberFormat="1" applyFont="1" applyFill="1" applyBorder="1" applyAlignment="1">
      <alignment vertical="center" wrapText="1"/>
    </xf>
    <xf numFmtId="166" fontId="26" fillId="14" borderId="92" xfId="1" applyNumberFormat="1" applyFont="1" applyFill="1" applyBorder="1" applyAlignment="1">
      <alignment vertical="center" wrapText="1"/>
    </xf>
    <xf numFmtId="166" fontId="10" fillId="3" borderId="93" xfId="1" applyNumberFormat="1" applyFont="1" applyFill="1" applyBorder="1" applyAlignment="1">
      <alignment horizontal="center" vertical="center"/>
    </xf>
    <xf numFmtId="166" fontId="10" fillId="3" borderId="80" xfId="1" applyNumberFormat="1" applyFont="1" applyFill="1" applyBorder="1" applyAlignment="1">
      <alignment horizontal="left" vertical="center" wrapText="1"/>
    </xf>
    <xf numFmtId="166" fontId="41" fillId="7" borderId="94" xfId="1" applyNumberFormat="1" applyFont="1" applyFill="1" applyBorder="1" applyAlignment="1">
      <alignment vertical="center"/>
    </xf>
    <xf numFmtId="166" fontId="9" fillId="3" borderId="51" xfId="1" applyNumberFormat="1" applyFont="1" applyFill="1" applyBorder="1" applyAlignment="1">
      <alignment horizontal="center" vertical="center"/>
    </xf>
    <xf numFmtId="166" fontId="9" fillId="3" borderId="54" xfId="1" applyNumberFormat="1" applyFont="1" applyFill="1" applyBorder="1" applyAlignment="1">
      <alignment vertical="center" wrapText="1"/>
    </xf>
    <xf numFmtId="166" fontId="37" fillId="14" borderId="52" xfId="1" applyNumberFormat="1" applyFont="1" applyFill="1" applyBorder="1" applyAlignment="1">
      <alignment vertical="center" wrapText="1"/>
    </xf>
    <xf numFmtId="166" fontId="10" fillId="3" borderId="95" xfId="1" applyNumberFormat="1" applyFont="1" applyFill="1" applyBorder="1" applyAlignment="1">
      <alignment horizontal="center" vertical="center"/>
    </xf>
    <xf numFmtId="166" fontId="10" fillId="3" borderId="81" xfId="1" applyNumberFormat="1" applyFont="1" applyFill="1" applyBorder="1" applyAlignment="1">
      <alignment horizontal="left" vertical="center" wrapText="1"/>
    </xf>
    <xf numFmtId="166" fontId="26" fillId="7" borderId="96" xfId="1" applyNumberFormat="1" applyFont="1" applyFill="1" applyBorder="1" applyAlignment="1">
      <alignment vertical="center"/>
    </xf>
    <xf numFmtId="166" fontId="10" fillId="3" borderId="79" xfId="1" applyNumberFormat="1" applyFont="1" applyFill="1" applyBorder="1" applyAlignment="1">
      <alignment vertical="center" wrapText="1"/>
    </xf>
    <xf numFmtId="166" fontId="26" fillId="14" borderId="94" xfId="1" applyNumberFormat="1" applyFont="1" applyFill="1" applyBorder="1" applyAlignment="1">
      <alignment vertical="center" wrapText="1"/>
    </xf>
    <xf numFmtId="166" fontId="9" fillId="3" borderId="54" xfId="1" applyNumberFormat="1" applyFont="1" applyFill="1" applyBorder="1" applyAlignment="1">
      <alignment horizontal="left" vertical="center" wrapText="1"/>
    </xf>
    <xf numFmtId="166" fontId="9" fillId="3" borderId="81" xfId="1" applyNumberFormat="1" applyFont="1" applyFill="1" applyBorder="1" applyAlignment="1">
      <alignment horizontal="left" vertical="center" wrapText="1"/>
    </xf>
    <xf numFmtId="166" fontId="41" fillId="7" borderId="96" xfId="1" applyNumberFormat="1" applyFont="1" applyFill="1" applyBorder="1" applyAlignment="1">
      <alignment vertical="center"/>
    </xf>
    <xf numFmtId="166" fontId="9" fillId="3" borderId="79" xfId="1" applyNumberFormat="1" applyFont="1" applyFill="1" applyBorder="1" applyAlignment="1">
      <alignment horizontal="left" vertical="center" wrapText="1"/>
    </xf>
    <xf numFmtId="166" fontId="10" fillId="3" borderId="80" xfId="1" applyNumberFormat="1" applyFont="1" applyFill="1" applyBorder="1" applyAlignment="1">
      <alignment vertical="center" wrapText="1"/>
    </xf>
    <xf numFmtId="166" fontId="26" fillId="7" borderId="96" xfId="1" applyNumberFormat="1" applyFont="1" applyFill="1" applyBorder="1" applyAlignment="1">
      <alignment vertical="center" wrapText="1"/>
    </xf>
    <xf numFmtId="0" fontId="41" fillId="7" borderId="81" xfId="0" applyFont="1" applyFill="1" applyBorder="1"/>
    <xf numFmtId="0" fontId="41" fillId="7" borderId="102" xfId="0" applyFont="1" applyFill="1" applyBorder="1"/>
    <xf numFmtId="0" fontId="6" fillId="6" borderId="104" xfId="0" applyFont="1" applyFill="1" applyBorder="1" applyAlignment="1">
      <alignment horizontal="center" vertical="center" wrapText="1"/>
    </xf>
    <xf numFmtId="0" fontId="6" fillId="6" borderId="103" xfId="0" applyFont="1" applyFill="1" applyBorder="1" applyAlignment="1">
      <alignment horizontal="center" vertical="center" wrapText="1"/>
    </xf>
    <xf numFmtId="166" fontId="9" fillId="0" borderId="0" xfId="1" applyNumberFormat="1" applyFont="1" applyAlignment="1">
      <alignment vertical="center"/>
    </xf>
    <xf numFmtId="166" fontId="10" fillId="3" borderId="79" xfId="1" applyNumberFormat="1" applyFont="1" applyFill="1" applyBorder="1" applyAlignment="1">
      <alignment horizontal="left" vertical="center"/>
    </xf>
    <xf numFmtId="166" fontId="10" fillId="3" borderId="80" xfId="1" applyNumberFormat="1" applyFont="1" applyFill="1" applyBorder="1" applyAlignment="1">
      <alignment horizontal="left" vertical="center"/>
    </xf>
    <xf numFmtId="166" fontId="9" fillId="3" borderId="54" xfId="1" applyNumberFormat="1" applyFont="1" applyFill="1" applyBorder="1" applyAlignment="1">
      <alignment horizontal="left" vertical="center"/>
    </xf>
    <xf numFmtId="166" fontId="10" fillId="3" borderId="81" xfId="1" applyNumberFormat="1" applyFont="1" applyFill="1" applyBorder="1" applyAlignment="1">
      <alignment horizontal="left" vertical="center"/>
    </xf>
    <xf numFmtId="166" fontId="10" fillId="3" borderId="54" xfId="1" applyNumberFormat="1" applyFont="1" applyFill="1" applyBorder="1" applyAlignment="1">
      <alignment horizontal="left" vertical="center"/>
    </xf>
    <xf numFmtId="166" fontId="9" fillId="3" borderId="86" xfId="1" applyNumberFormat="1" applyFont="1" applyFill="1" applyBorder="1" applyAlignment="1">
      <alignment horizontal="left" vertical="center"/>
    </xf>
    <xf numFmtId="166" fontId="9" fillId="0" borderId="0" xfId="1" applyNumberFormat="1" applyFont="1" applyAlignment="1">
      <alignment horizontal="left" vertical="center"/>
    </xf>
    <xf numFmtId="166" fontId="7" fillId="0" borderId="0" xfId="1" applyNumberFormat="1" applyFont="1" applyAlignment="1">
      <alignment vertical="center" wrapText="1"/>
    </xf>
    <xf numFmtId="166" fontId="6" fillId="6" borderId="105" xfId="1" applyNumberFormat="1" applyFont="1" applyFill="1" applyBorder="1" applyAlignment="1">
      <alignment horizontal="center" vertical="center" wrapText="1"/>
    </xf>
    <xf numFmtId="166" fontId="9" fillId="7" borderId="70" xfId="1" applyNumberFormat="1" applyFont="1" applyFill="1" applyBorder="1" applyAlignment="1">
      <alignment horizontal="center" vertical="center"/>
    </xf>
    <xf numFmtId="166" fontId="9" fillId="7" borderId="72" xfId="1" applyNumberFormat="1" applyFont="1" applyFill="1" applyBorder="1" applyAlignment="1">
      <alignment horizontal="center" vertical="center"/>
    </xf>
    <xf numFmtId="166" fontId="9" fillId="7" borderId="73" xfId="1" applyNumberFormat="1" applyFont="1" applyFill="1" applyBorder="1" applyAlignment="1">
      <alignment horizontal="center" vertical="center"/>
    </xf>
    <xf numFmtId="166" fontId="10" fillId="3" borderId="79" xfId="1" applyNumberFormat="1" applyFont="1" applyFill="1" applyBorder="1" applyAlignment="1">
      <alignment vertical="center"/>
    </xf>
    <xf numFmtId="166" fontId="9" fillId="7" borderId="71" xfId="1" applyNumberFormat="1" applyFont="1" applyFill="1" applyBorder="1" applyAlignment="1">
      <alignment horizontal="center" vertical="center"/>
    </xf>
    <xf numFmtId="166" fontId="10" fillId="3" borderId="109" xfId="1" applyNumberFormat="1" applyFont="1" applyFill="1" applyBorder="1" applyAlignment="1">
      <alignment vertical="center"/>
    </xf>
    <xf numFmtId="166" fontId="9" fillId="7" borderId="110" xfId="1" applyNumberFormat="1" applyFont="1" applyFill="1" applyBorder="1" applyAlignment="1">
      <alignment horizontal="center" vertical="center"/>
    </xf>
    <xf numFmtId="166" fontId="9" fillId="7" borderId="111" xfId="1" applyNumberFormat="1" applyFont="1" applyFill="1" applyBorder="1" applyAlignment="1">
      <alignment horizontal="center" vertical="center"/>
    </xf>
    <xf numFmtId="166" fontId="10" fillId="7" borderId="79" xfId="1" applyNumberFormat="1" applyFont="1" applyFill="1" applyBorder="1" applyAlignment="1">
      <alignment vertical="center"/>
    </xf>
    <xf numFmtId="166" fontId="9" fillId="7" borderId="79" xfId="1" applyNumberFormat="1" applyFont="1" applyFill="1" applyBorder="1" applyAlignment="1">
      <alignment vertical="center"/>
    </xf>
    <xf numFmtId="166" fontId="9" fillId="7" borderId="74" xfId="1" applyNumberFormat="1" applyFont="1" applyFill="1" applyBorder="1" applyAlignment="1">
      <alignment horizontal="center" vertical="center"/>
    </xf>
    <xf numFmtId="166" fontId="10" fillId="3" borderId="80" xfId="1" applyNumberFormat="1" applyFont="1" applyFill="1" applyBorder="1" applyAlignment="1">
      <alignment vertical="center"/>
    </xf>
    <xf numFmtId="166" fontId="10" fillId="3" borderId="112" xfId="1" applyNumberFormat="1" applyFont="1" applyFill="1" applyBorder="1" applyAlignment="1">
      <alignment vertical="center"/>
    </xf>
    <xf numFmtId="166" fontId="10" fillId="7" borderId="80" xfId="1" applyNumberFormat="1" applyFont="1" applyFill="1" applyBorder="1" applyAlignment="1">
      <alignment vertical="center"/>
    </xf>
    <xf numFmtId="166" fontId="10" fillId="3" borderId="81" xfId="1" applyNumberFormat="1" applyFont="1" applyFill="1" applyBorder="1" applyAlignment="1">
      <alignment vertical="center"/>
    </xf>
    <xf numFmtId="166" fontId="10" fillId="3" borderId="113" xfId="1" applyNumberFormat="1" applyFont="1" applyFill="1" applyBorder="1" applyAlignment="1">
      <alignment vertical="center"/>
    </xf>
    <xf numFmtId="166" fontId="10" fillId="7" borderId="81" xfId="1" applyNumberFormat="1" applyFont="1" applyFill="1" applyBorder="1" applyAlignment="1">
      <alignment vertical="center"/>
    </xf>
    <xf numFmtId="166" fontId="10" fillId="3" borderId="44" xfId="1" applyNumberFormat="1" applyFont="1" applyFill="1" applyBorder="1" applyAlignment="1">
      <alignment vertical="center"/>
    </xf>
    <xf numFmtId="166" fontId="10" fillId="3" borderId="2" xfId="1" applyNumberFormat="1" applyFont="1" applyFill="1" applyBorder="1" applyAlignment="1">
      <alignment vertical="center"/>
    </xf>
    <xf numFmtId="166" fontId="10" fillId="7" borderId="44" xfId="1" applyNumberFormat="1" applyFont="1" applyFill="1" applyBorder="1" applyAlignment="1">
      <alignment vertical="center"/>
    </xf>
    <xf numFmtId="0" fontId="6" fillId="6" borderId="117" xfId="0" applyFont="1" applyFill="1" applyBorder="1" applyAlignment="1">
      <alignment horizontal="center" vertical="center"/>
    </xf>
    <xf numFmtId="166" fontId="10" fillId="3" borderId="88" xfId="12" applyNumberFormat="1" applyFont="1" applyFill="1" applyBorder="1" applyAlignment="1">
      <alignment vertical="center" wrapText="1"/>
    </xf>
    <xf numFmtId="166" fontId="10" fillId="3" borderId="89" xfId="1" applyNumberFormat="1" applyFont="1" applyFill="1" applyBorder="1" applyAlignment="1">
      <alignment vertical="center"/>
    </xf>
    <xf numFmtId="166" fontId="10" fillId="3" borderId="118" xfId="1" applyNumberFormat="1" applyFont="1" applyFill="1" applyBorder="1" applyAlignment="1">
      <alignment vertical="center"/>
    </xf>
    <xf numFmtId="166" fontId="10" fillId="7" borderId="89" xfId="1" applyNumberFormat="1" applyFont="1" applyFill="1" applyBorder="1" applyAlignment="1">
      <alignment vertical="center"/>
    </xf>
    <xf numFmtId="166" fontId="10" fillId="3" borderId="90" xfId="1" applyNumberFormat="1" applyFont="1" applyFill="1" applyBorder="1" applyAlignment="1">
      <alignment vertical="center"/>
    </xf>
    <xf numFmtId="166" fontId="10" fillId="3" borderId="91" xfId="12" applyNumberFormat="1" applyFont="1" applyFill="1" applyBorder="1" applyAlignment="1">
      <alignment vertical="center" wrapText="1"/>
    </xf>
    <xf numFmtId="166" fontId="10" fillId="3" borderId="92" xfId="1" applyNumberFormat="1" applyFont="1" applyFill="1" applyBorder="1" applyAlignment="1">
      <alignment vertical="center"/>
    </xf>
    <xf numFmtId="166" fontId="10" fillId="3" borderId="93" xfId="12" applyNumberFormat="1" applyFont="1" applyFill="1" applyBorder="1" applyAlignment="1">
      <alignment vertical="center" wrapText="1"/>
    </xf>
    <xf numFmtId="166" fontId="10" fillId="3" borderId="94" xfId="1" applyNumberFormat="1" applyFont="1" applyFill="1" applyBorder="1" applyAlignment="1">
      <alignment vertical="center"/>
    </xf>
    <xf numFmtId="166" fontId="10" fillId="3" borderId="119" xfId="12" applyNumberFormat="1" applyFont="1" applyFill="1" applyBorder="1" applyAlignment="1">
      <alignment vertical="center" wrapText="1"/>
    </xf>
    <xf numFmtId="166" fontId="10" fillId="3" borderId="120" xfId="1" applyNumberFormat="1" applyFont="1" applyFill="1" applyBorder="1" applyAlignment="1">
      <alignment vertical="center"/>
    </xf>
    <xf numFmtId="166" fontId="10" fillId="3" borderId="95" xfId="12" applyNumberFormat="1" applyFont="1" applyFill="1" applyBorder="1" applyAlignment="1">
      <alignment vertical="center" wrapText="1"/>
    </xf>
    <xf numFmtId="166" fontId="10" fillId="3" borderId="96" xfId="1" applyNumberFormat="1" applyFont="1" applyFill="1" applyBorder="1" applyAlignment="1">
      <alignment vertical="center"/>
    </xf>
    <xf numFmtId="166" fontId="9" fillId="3" borderId="91" xfId="12" applyNumberFormat="1" applyFont="1" applyFill="1" applyBorder="1" applyAlignment="1">
      <alignment vertical="center" wrapText="1"/>
    </xf>
    <xf numFmtId="166" fontId="9" fillId="3" borderId="92" xfId="1" applyNumberFormat="1" applyFont="1" applyFill="1" applyBorder="1" applyAlignment="1">
      <alignment vertical="center"/>
    </xf>
    <xf numFmtId="166" fontId="45" fillId="3" borderId="95" xfId="12" applyNumberFormat="1" applyFont="1" applyFill="1" applyBorder="1" applyAlignment="1">
      <alignment vertical="center" wrapText="1"/>
    </xf>
    <xf numFmtId="166" fontId="9" fillId="3" borderId="91" xfId="13" applyNumberFormat="1" applyFont="1" applyFill="1" applyBorder="1" applyAlignment="1">
      <alignment vertical="center" wrapText="1"/>
    </xf>
    <xf numFmtId="166" fontId="10" fillId="3" borderId="91" xfId="13" applyNumberFormat="1" applyFont="1" applyFill="1" applyBorder="1" applyAlignment="1">
      <alignment vertical="center" wrapText="1"/>
    </xf>
    <xf numFmtId="166" fontId="9" fillId="3" borderId="121" xfId="13" applyNumberFormat="1" applyFont="1" applyFill="1" applyBorder="1" applyAlignment="1">
      <alignment vertical="center" wrapText="1"/>
    </xf>
    <xf numFmtId="166" fontId="9" fillId="7" borderId="99" xfId="1" applyNumberFormat="1" applyFont="1" applyFill="1" applyBorder="1" applyAlignment="1">
      <alignment horizontal="center" vertical="center"/>
    </xf>
    <xf numFmtId="166" fontId="9" fillId="7" borderId="122" xfId="1" applyNumberFormat="1" applyFont="1" applyFill="1" applyBorder="1" applyAlignment="1">
      <alignment horizontal="center" vertical="center"/>
    </xf>
    <xf numFmtId="166" fontId="9" fillId="7" borderId="123" xfId="1" applyNumberFormat="1" applyFont="1" applyFill="1" applyBorder="1" applyAlignment="1">
      <alignment horizontal="center" vertical="center"/>
    </xf>
    <xf numFmtId="166" fontId="9" fillId="7" borderId="124" xfId="0" applyNumberFormat="1" applyFont="1" applyFill="1" applyBorder="1" applyAlignment="1">
      <alignment vertical="center"/>
    </xf>
    <xf numFmtId="166" fontId="9" fillId="3" borderId="125" xfId="1" applyNumberFormat="1" applyFont="1" applyFill="1" applyBorder="1" applyAlignment="1">
      <alignment vertical="center"/>
    </xf>
    <xf numFmtId="166" fontId="9" fillId="3" borderId="95" xfId="12" applyNumberFormat="1" applyFont="1" applyFill="1" applyBorder="1" applyAlignment="1">
      <alignment vertical="center" wrapText="1"/>
    </xf>
    <xf numFmtId="166" fontId="9" fillId="7" borderId="81" xfId="1" applyNumberFormat="1" applyFont="1" applyFill="1" applyBorder="1" applyAlignment="1">
      <alignment vertical="center"/>
    </xf>
    <xf numFmtId="166" fontId="10" fillId="3" borderId="0" xfId="1" applyNumberFormat="1" applyFont="1" applyFill="1" applyBorder="1" applyAlignment="1">
      <alignment vertical="center"/>
    </xf>
    <xf numFmtId="166" fontId="9" fillId="3" borderId="45" xfId="1" applyNumberFormat="1" applyFont="1" applyFill="1" applyBorder="1" applyAlignment="1">
      <alignment vertical="center"/>
    </xf>
    <xf numFmtId="166" fontId="9" fillId="3" borderId="126" xfId="12" applyNumberFormat="1" applyFont="1" applyFill="1" applyBorder="1" applyAlignment="1">
      <alignment vertical="center" wrapText="1"/>
    </xf>
    <xf numFmtId="166" fontId="9" fillId="3" borderId="127" xfId="1" applyNumberFormat="1" applyFont="1" applyFill="1" applyBorder="1" applyAlignment="1">
      <alignment vertical="center"/>
    </xf>
    <xf numFmtId="166" fontId="9" fillId="3" borderId="96" xfId="1" applyNumberFormat="1" applyFont="1" applyFill="1" applyBorder="1" applyAlignment="1">
      <alignment vertical="center"/>
    </xf>
    <xf numFmtId="43" fontId="9" fillId="0" borderId="0" xfId="0" applyNumberFormat="1" applyFont="1" applyAlignment="1">
      <alignment vertical="center"/>
    </xf>
    <xf numFmtId="166" fontId="26" fillId="3" borderId="79" xfId="1" applyNumberFormat="1" applyFont="1" applyFill="1" applyBorder="1" applyAlignment="1">
      <alignment vertical="center"/>
    </xf>
    <xf numFmtId="166" fontId="10" fillId="3" borderId="79" xfId="1" applyNumberFormat="1" applyFont="1" applyFill="1" applyBorder="1" applyAlignment="1">
      <alignment horizontal="center" vertical="center"/>
    </xf>
    <xf numFmtId="166" fontId="26" fillId="3" borderId="82" xfId="1" applyNumberFormat="1" applyFont="1" applyFill="1" applyBorder="1" applyAlignment="1">
      <alignment vertical="center"/>
    </xf>
    <xf numFmtId="166" fontId="10" fillId="3" borderId="82" xfId="1" applyNumberFormat="1" applyFont="1" applyFill="1" applyBorder="1" applyAlignment="1">
      <alignment horizontal="center" vertical="center"/>
    </xf>
    <xf numFmtId="166" fontId="10" fillId="3" borderId="91" xfId="1" applyNumberFormat="1" applyFont="1" applyFill="1" applyBorder="1" applyAlignment="1">
      <alignment vertical="center" wrapText="1"/>
    </xf>
    <xf numFmtId="166" fontId="9" fillId="3" borderId="91" xfId="1" applyNumberFormat="1" applyFont="1" applyFill="1" applyBorder="1" applyAlignment="1">
      <alignment vertical="center" wrapText="1"/>
    </xf>
    <xf numFmtId="166" fontId="9" fillId="3" borderId="121" xfId="1" applyNumberFormat="1" applyFont="1" applyFill="1" applyBorder="1" applyAlignment="1">
      <alignment vertical="center" wrapText="1"/>
    </xf>
    <xf numFmtId="166" fontId="10" fillId="3" borderId="79" xfId="1" applyNumberFormat="1" applyFont="1" applyFill="1" applyBorder="1"/>
    <xf numFmtId="166" fontId="10" fillId="3" borderId="82" xfId="1" applyNumberFormat="1" applyFont="1" applyFill="1" applyBorder="1"/>
    <xf numFmtId="166" fontId="5" fillId="3" borderId="79" xfId="1" applyNumberFormat="1" applyFont="1" applyFill="1" applyBorder="1" applyAlignment="1"/>
    <xf numFmtId="166" fontId="5" fillId="3" borderId="82" xfId="1" applyNumberFormat="1" applyFont="1" applyFill="1" applyBorder="1" applyAlignment="1"/>
    <xf numFmtId="166" fontId="10" fillId="3" borderId="93" xfId="1" applyNumberFormat="1" applyFont="1" applyFill="1" applyBorder="1" applyAlignment="1">
      <alignment vertical="center" wrapText="1"/>
    </xf>
    <xf numFmtId="166" fontId="5" fillId="3" borderId="80" xfId="1" applyNumberFormat="1" applyFont="1" applyFill="1" applyBorder="1"/>
    <xf numFmtId="166" fontId="5" fillId="3" borderId="83" xfId="1" applyNumberFormat="1" applyFont="1" applyFill="1" applyBorder="1"/>
    <xf numFmtId="166" fontId="10" fillId="3" borderId="95" xfId="1" applyNumberFormat="1" applyFont="1" applyFill="1" applyBorder="1" applyAlignment="1">
      <alignment vertical="center" wrapText="1"/>
    </xf>
    <xf numFmtId="166" fontId="7" fillId="3" borderId="43" xfId="1" applyNumberFormat="1" applyFont="1" applyFill="1" applyBorder="1"/>
    <xf numFmtId="166" fontId="7" fillId="3" borderId="13" xfId="1" applyNumberFormat="1" applyFont="1" applyFill="1" applyBorder="1"/>
    <xf numFmtId="166" fontId="10" fillId="3" borderId="119" xfId="1" applyNumberFormat="1" applyFont="1" applyFill="1" applyBorder="1" applyAlignment="1">
      <alignment vertical="center" wrapText="1"/>
    </xf>
    <xf numFmtId="166" fontId="5" fillId="3" borderId="44" xfId="1" applyNumberFormat="1" applyFont="1" applyFill="1" applyBorder="1"/>
    <xf numFmtId="166" fontId="5" fillId="3" borderId="0" xfId="1" applyNumberFormat="1" applyFont="1" applyFill="1" applyBorder="1"/>
    <xf numFmtId="166" fontId="9" fillId="3" borderId="81" xfId="1" applyNumberFormat="1" applyFont="1" applyFill="1" applyBorder="1" applyAlignment="1">
      <alignment horizontal="center" vertical="center"/>
    </xf>
    <xf numFmtId="166" fontId="9" fillId="3" borderId="84" xfId="1" applyNumberFormat="1" applyFont="1" applyFill="1" applyBorder="1" applyAlignment="1">
      <alignment horizontal="center" vertical="center"/>
    </xf>
    <xf numFmtId="166" fontId="26" fillId="3" borderId="109" xfId="1" applyNumberFormat="1" applyFont="1" applyFill="1" applyBorder="1" applyAlignment="1">
      <alignment vertical="center"/>
    </xf>
    <xf numFmtId="166" fontId="10" fillId="3" borderId="109" xfId="1" applyNumberFormat="1" applyFont="1" applyFill="1" applyBorder="1"/>
    <xf numFmtId="166" fontId="5" fillId="3" borderId="112" xfId="1" applyNumberFormat="1" applyFont="1" applyFill="1" applyBorder="1"/>
    <xf numFmtId="166" fontId="7" fillId="3" borderId="45" xfId="1" applyNumberFormat="1" applyFont="1" applyFill="1" applyBorder="1"/>
    <xf numFmtId="166" fontId="5" fillId="3" borderId="2" xfId="1" applyNumberFormat="1" applyFont="1" applyFill="1" applyBorder="1"/>
    <xf numFmtId="166" fontId="9" fillId="3" borderId="113" xfId="1" applyNumberFormat="1" applyFont="1" applyFill="1" applyBorder="1" applyAlignment="1">
      <alignment horizontal="center" vertical="center"/>
    </xf>
    <xf numFmtId="166" fontId="10" fillId="3" borderId="109" xfId="1" applyNumberFormat="1" applyFont="1" applyFill="1" applyBorder="1" applyAlignment="1">
      <alignment horizontal="center" vertical="center"/>
    </xf>
    <xf numFmtId="166" fontId="5" fillId="3" borderId="109" xfId="1" applyNumberFormat="1" applyFont="1" applyFill="1" applyBorder="1" applyAlignment="1"/>
    <xf numFmtId="166" fontId="9" fillId="7" borderId="136" xfId="1" applyNumberFormat="1" applyFont="1" applyFill="1" applyBorder="1" applyAlignment="1">
      <alignment horizontal="center" vertical="center"/>
    </xf>
    <xf numFmtId="166" fontId="5" fillId="7" borderId="92" xfId="1" applyNumberFormat="1" applyFont="1" applyFill="1" applyBorder="1" applyAlignment="1">
      <alignment vertical="center"/>
    </xf>
    <xf numFmtId="166" fontId="5" fillId="7" borderId="94" xfId="1" applyNumberFormat="1" applyFont="1" applyFill="1" applyBorder="1" applyAlignment="1">
      <alignment vertical="center"/>
    </xf>
    <xf numFmtId="166" fontId="9" fillId="3" borderId="126" xfId="1" applyNumberFormat="1" applyFont="1" applyFill="1" applyBorder="1" applyAlignment="1">
      <alignment vertical="center" wrapText="1"/>
    </xf>
    <xf numFmtId="166" fontId="7" fillId="7" borderId="127" xfId="1" applyNumberFormat="1" applyFont="1" applyFill="1" applyBorder="1" applyAlignment="1">
      <alignment vertical="center"/>
    </xf>
    <xf numFmtId="166" fontId="5" fillId="7" borderId="120" xfId="1" applyNumberFormat="1" applyFont="1" applyFill="1" applyBorder="1" applyAlignment="1">
      <alignment vertical="center"/>
    </xf>
    <xf numFmtId="166" fontId="5" fillId="7" borderId="96" xfId="1" applyNumberFormat="1" applyFont="1" applyFill="1" applyBorder="1" applyAlignment="1">
      <alignment vertical="center"/>
    </xf>
    <xf numFmtId="166" fontId="5" fillId="7" borderId="92" xfId="1" applyNumberFormat="1" applyFont="1" applyFill="1" applyBorder="1" applyAlignment="1"/>
    <xf numFmtId="166" fontId="9" fillId="7" borderId="96" xfId="1" applyNumberFormat="1" applyFont="1" applyFill="1" applyBorder="1" applyAlignment="1">
      <alignment horizontal="center" vertical="center"/>
    </xf>
    <xf numFmtId="166" fontId="9" fillId="7" borderId="92" xfId="1" applyNumberFormat="1" applyFont="1" applyFill="1" applyBorder="1" applyAlignment="1">
      <alignment horizontal="center" vertical="center"/>
    </xf>
    <xf numFmtId="166" fontId="10" fillId="7" borderId="92" xfId="1" applyNumberFormat="1" applyFont="1" applyFill="1" applyBorder="1" applyAlignment="1">
      <alignment vertical="center"/>
    </xf>
    <xf numFmtId="166" fontId="10" fillId="7" borderId="92" xfId="1" applyNumberFormat="1" applyFont="1" applyFill="1" applyBorder="1" applyAlignment="1">
      <alignment vertical="center" wrapText="1"/>
    </xf>
    <xf numFmtId="166" fontId="9" fillId="7" borderId="125" xfId="1" applyNumberFormat="1" applyFont="1" applyFill="1" applyBorder="1" applyAlignment="1">
      <alignment horizontal="center" vertical="center"/>
    </xf>
    <xf numFmtId="166" fontId="5" fillId="3" borderId="80" xfId="1" applyNumberFormat="1" applyFont="1" applyFill="1" applyBorder="1" applyAlignment="1"/>
    <xf numFmtId="166" fontId="5" fillId="3" borderId="83" xfId="1" applyNumberFormat="1" applyFont="1" applyFill="1" applyBorder="1" applyAlignment="1"/>
    <xf numFmtId="166" fontId="5" fillId="3" borderId="112" xfId="1" applyNumberFormat="1" applyFont="1" applyFill="1" applyBorder="1" applyAlignment="1"/>
    <xf numFmtId="166" fontId="5" fillId="7" borderId="94" xfId="1" applyNumberFormat="1" applyFont="1" applyFill="1" applyBorder="1" applyAlignment="1"/>
    <xf numFmtId="166" fontId="45" fillId="3" borderId="95" xfId="1" applyNumberFormat="1" applyFont="1" applyFill="1" applyBorder="1" applyAlignment="1">
      <alignment vertical="center" wrapText="1"/>
    </xf>
    <xf numFmtId="166" fontId="5" fillId="3" borderId="43" xfId="1" applyNumberFormat="1" applyFont="1" applyFill="1" applyBorder="1" applyAlignment="1"/>
    <xf numFmtId="166" fontId="5" fillId="3" borderId="13" xfId="1" applyNumberFormat="1" applyFont="1" applyFill="1" applyBorder="1" applyAlignment="1"/>
    <xf numFmtId="166" fontId="5" fillId="3" borderId="45" xfId="1" applyNumberFormat="1" applyFont="1" applyFill="1" applyBorder="1" applyAlignment="1"/>
    <xf numFmtId="166" fontId="9" fillId="3" borderId="88" xfId="1" applyNumberFormat="1" applyFont="1" applyFill="1" applyBorder="1" applyAlignment="1">
      <alignment vertical="center" wrapText="1"/>
    </xf>
    <xf numFmtId="166" fontId="26" fillId="3" borderId="89" xfId="1" applyNumberFormat="1" applyFont="1" applyFill="1" applyBorder="1" applyAlignment="1">
      <alignment vertical="center"/>
    </xf>
    <xf numFmtId="166" fontId="26" fillId="3" borderId="98" xfId="1" applyNumberFormat="1" applyFont="1" applyFill="1" applyBorder="1" applyAlignment="1">
      <alignment vertical="center"/>
    </xf>
    <xf numFmtId="166" fontId="26" fillId="3" borderId="118" xfId="1" applyNumberFormat="1" applyFont="1" applyFill="1" applyBorder="1" applyAlignment="1">
      <alignment vertical="center"/>
    </xf>
    <xf numFmtId="166" fontId="5" fillId="7" borderId="90" xfId="1" applyNumberFormat="1" applyFont="1" applyFill="1" applyBorder="1" applyAlignment="1">
      <alignment vertical="center"/>
    </xf>
    <xf numFmtId="166" fontId="9" fillId="3" borderId="126" xfId="1" applyNumberFormat="1" applyFont="1" applyFill="1" applyBorder="1" applyAlignment="1">
      <alignment horizontal="left" vertical="center" wrapText="1"/>
    </xf>
    <xf numFmtId="166" fontId="5" fillId="7" borderId="127" xfId="1" applyNumberFormat="1" applyFont="1" applyFill="1" applyBorder="1" applyAlignment="1"/>
    <xf numFmtId="0" fontId="6" fillId="13" borderId="48" xfId="0" applyFont="1" applyFill="1" applyBorder="1" applyAlignment="1">
      <alignment horizontal="left" vertical="center"/>
    </xf>
    <xf numFmtId="166" fontId="10" fillId="7" borderId="70" xfId="1" applyNumberFormat="1" applyFont="1" applyFill="1" applyBorder="1" applyAlignment="1">
      <alignment horizontal="center" vertical="center"/>
    </xf>
    <xf numFmtId="166" fontId="10" fillId="7" borderId="71" xfId="1" applyNumberFormat="1" applyFont="1" applyFill="1" applyBorder="1" applyAlignment="1">
      <alignment vertical="center"/>
    </xf>
    <xf numFmtId="166" fontId="10" fillId="7" borderId="73" xfId="1" applyNumberFormat="1" applyFont="1" applyFill="1" applyBorder="1" applyAlignment="1">
      <alignment vertical="center"/>
    </xf>
    <xf numFmtId="166" fontId="10" fillId="7" borderId="72" xfId="1" applyNumberFormat="1" applyFont="1" applyFill="1" applyBorder="1" applyAlignment="1">
      <alignment horizontal="center" vertical="center"/>
    </xf>
    <xf numFmtId="166" fontId="26" fillId="10" borderId="78" xfId="0" applyNumberFormat="1" applyFont="1" applyFill="1" applyBorder="1" applyAlignment="1">
      <alignment vertical="center"/>
    </xf>
    <xf numFmtId="166" fontId="10" fillId="3" borderId="79" xfId="0" applyNumberFormat="1" applyFont="1" applyFill="1" applyBorder="1" applyAlignment="1">
      <alignment vertical="center"/>
    </xf>
    <xf numFmtId="166" fontId="10" fillId="3" borderId="80" xfId="0" applyNumberFormat="1" applyFont="1" applyFill="1" applyBorder="1" applyAlignment="1">
      <alignment vertical="center"/>
    </xf>
    <xf numFmtId="166" fontId="10" fillId="3" borderId="44" xfId="0" applyNumberFormat="1" applyFont="1" applyFill="1" applyBorder="1" applyAlignment="1">
      <alignment vertical="center"/>
    </xf>
    <xf numFmtId="166" fontId="7" fillId="3" borderId="43" xfId="3" applyNumberFormat="1" applyFont="1" applyFill="1" applyBorder="1"/>
    <xf numFmtId="166" fontId="10" fillId="3" borderId="79" xfId="0" applyNumberFormat="1" applyFont="1" applyFill="1" applyBorder="1"/>
    <xf numFmtId="166" fontId="10" fillId="3" borderId="80" xfId="0" applyNumberFormat="1" applyFont="1" applyFill="1" applyBorder="1"/>
    <xf numFmtId="166" fontId="9" fillId="3" borderId="43" xfId="1" applyNumberFormat="1" applyFont="1" applyFill="1" applyBorder="1" applyAlignment="1"/>
    <xf numFmtId="166" fontId="10" fillId="3" borderId="78" xfId="0" applyNumberFormat="1" applyFont="1" applyFill="1" applyBorder="1" applyAlignment="1">
      <alignment vertical="center"/>
    </xf>
    <xf numFmtId="166" fontId="26" fillId="10" borderId="80" xfId="0" applyNumberFormat="1" applyFont="1" applyFill="1" applyBorder="1" applyAlignment="1">
      <alignment vertical="center" wrapText="1"/>
    </xf>
    <xf numFmtId="166" fontId="10" fillId="3" borderId="44" xfId="0" applyNumberFormat="1" applyFont="1" applyFill="1" applyBorder="1" applyAlignment="1">
      <alignment vertical="center" wrapText="1"/>
    </xf>
    <xf numFmtId="166" fontId="26" fillId="10" borderId="79" xfId="0" applyNumberFormat="1" applyFont="1" applyFill="1" applyBorder="1" applyAlignment="1">
      <alignment wrapText="1"/>
    </xf>
    <xf numFmtId="166" fontId="10" fillId="3" borderId="79" xfId="0" applyNumberFormat="1" applyFont="1" applyFill="1" applyBorder="1" applyAlignment="1">
      <alignment wrapText="1"/>
    </xf>
    <xf numFmtId="166" fontId="10" fillId="3" borderId="80" xfId="0" applyNumberFormat="1" applyFont="1" applyFill="1" applyBorder="1" applyAlignment="1">
      <alignment wrapText="1"/>
    </xf>
    <xf numFmtId="166" fontId="10" fillId="7" borderId="78" xfId="0" applyNumberFormat="1" applyFont="1" applyFill="1" applyBorder="1" applyAlignment="1">
      <alignment vertical="center"/>
    </xf>
    <xf numFmtId="166" fontId="10" fillId="7" borderId="79" xfId="0" applyNumberFormat="1" applyFont="1" applyFill="1" applyBorder="1" applyAlignment="1">
      <alignment vertical="center"/>
    </xf>
    <xf numFmtId="166" fontId="10" fillId="7" borderId="80" xfId="0" applyNumberFormat="1" applyFont="1" applyFill="1" applyBorder="1" applyAlignment="1">
      <alignment vertical="center"/>
    </xf>
    <xf numFmtId="166" fontId="10" fillId="7" borderId="44" xfId="0" applyNumberFormat="1" applyFont="1" applyFill="1" applyBorder="1" applyAlignment="1">
      <alignment vertical="center"/>
    </xf>
    <xf numFmtId="166" fontId="10" fillId="7" borderId="81" xfId="0" applyNumberFormat="1" applyFont="1" applyFill="1" applyBorder="1" applyAlignment="1">
      <alignment vertical="center"/>
    </xf>
    <xf numFmtId="166" fontId="10" fillId="7" borderId="79" xfId="0" applyNumberFormat="1" applyFont="1" applyFill="1" applyBorder="1"/>
    <xf numFmtId="166" fontId="10" fillId="7" borderId="80" xfId="0" applyNumberFormat="1" applyFont="1" applyFill="1" applyBorder="1"/>
    <xf numFmtId="166" fontId="9" fillId="7" borderId="43" xfId="1" applyNumberFormat="1" applyFont="1" applyFill="1" applyBorder="1" applyAlignment="1"/>
    <xf numFmtId="166" fontId="10" fillId="7" borderId="110" xfId="1" applyNumberFormat="1" applyFont="1" applyFill="1" applyBorder="1" applyAlignment="1">
      <alignment vertical="center"/>
    </xf>
    <xf numFmtId="166" fontId="10" fillId="7" borderId="111" xfId="1" applyNumberFormat="1" applyFont="1" applyFill="1" applyBorder="1" applyAlignment="1">
      <alignment horizontal="center" vertical="center"/>
    </xf>
    <xf numFmtId="166" fontId="9" fillId="7" borderId="79" xfId="0" applyNumberFormat="1" applyFont="1" applyFill="1" applyBorder="1"/>
    <xf numFmtId="166" fontId="9" fillId="3" borderId="135" xfId="12" applyNumberFormat="1" applyFont="1" applyFill="1" applyBorder="1" applyAlignment="1">
      <alignment vertical="center" wrapText="1"/>
    </xf>
    <xf numFmtId="166" fontId="10" fillId="3" borderId="137" xfId="0" applyNumberFormat="1" applyFont="1" applyFill="1" applyBorder="1" applyAlignment="1">
      <alignment vertical="center" wrapText="1"/>
    </xf>
    <xf numFmtId="166" fontId="10" fillId="3" borderId="94" xfId="0" applyNumberFormat="1" applyFont="1" applyFill="1" applyBorder="1" applyAlignment="1">
      <alignment vertical="center" wrapText="1"/>
    </xf>
    <xf numFmtId="166" fontId="9" fillId="3" borderId="127" xfId="1" applyNumberFormat="1" applyFont="1" applyFill="1" applyBorder="1" applyAlignment="1">
      <alignment horizontal="right" vertical="center"/>
    </xf>
    <xf numFmtId="166" fontId="10" fillId="3" borderId="120" xfId="0" applyNumberFormat="1" applyFont="1" applyFill="1" applyBorder="1" applyAlignment="1">
      <alignment vertical="center" wrapText="1"/>
    </xf>
    <xf numFmtId="166" fontId="9" fillId="3" borderId="127" xfId="0" applyNumberFormat="1" applyFont="1" applyFill="1" applyBorder="1" applyAlignment="1">
      <alignment vertical="center"/>
    </xf>
    <xf numFmtId="166" fontId="10" fillId="3" borderId="92" xfId="0" applyNumberFormat="1" applyFont="1" applyFill="1" applyBorder="1" applyAlignment="1">
      <alignment wrapText="1"/>
    </xf>
    <xf numFmtId="166" fontId="10" fillId="3" borderId="94" xfId="0" applyNumberFormat="1" applyFont="1" applyFill="1" applyBorder="1"/>
    <xf numFmtId="166" fontId="9" fillId="3" borderId="126" xfId="12" applyNumberFormat="1" applyFont="1" applyFill="1" applyBorder="1" applyAlignment="1">
      <alignment horizontal="left" vertical="center" wrapText="1"/>
    </xf>
    <xf numFmtId="166" fontId="9" fillId="3" borderId="127" xfId="1" applyNumberFormat="1" applyFont="1" applyFill="1" applyBorder="1" applyAlignment="1"/>
    <xf numFmtId="166" fontId="10" fillId="3" borderId="137" xfId="1" applyNumberFormat="1" applyFont="1" applyFill="1" applyBorder="1" applyAlignment="1">
      <alignment vertical="center"/>
    </xf>
    <xf numFmtId="166" fontId="9" fillId="3" borderId="92" xfId="0" applyNumberFormat="1" applyFont="1" applyFill="1" applyBorder="1"/>
    <xf numFmtId="166" fontId="10" fillId="3" borderId="92" xfId="0" applyNumberFormat="1" applyFont="1" applyFill="1" applyBorder="1"/>
    <xf numFmtId="166" fontId="10" fillId="3" borderId="92" xfId="1" applyNumberFormat="1" applyFont="1" applyFill="1" applyBorder="1" applyAlignment="1"/>
    <xf numFmtId="166" fontId="9" fillId="3" borderId="92" xfId="1" applyNumberFormat="1" applyFont="1" applyFill="1" applyBorder="1" applyAlignment="1"/>
    <xf numFmtId="166" fontId="10" fillId="7" borderId="122" xfId="1" applyNumberFormat="1" applyFont="1" applyFill="1" applyBorder="1" applyAlignment="1">
      <alignment horizontal="center" vertical="center"/>
    </xf>
    <xf numFmtId="166" fontId="10" fillId="7" borderId="99" xfId="1" applyNumberFormat="1" applyFont="1" applyFill="1" applyBorder="1" applyAlignment="1">
      <alignment horizontal="center" vertical="center"/>
    </xf>
    <xf numFmtId="166" fontId="10" fillId="7" borderId="136" xfId="1" applyNumberFormat="1" applyFont="1" applyFill="1" applyBorder="1" applyAlignment="1">
      <alignment horizontal="center" vertical="center"/>
    </xf>
    <xf numFmtId="166" fontId="9" fillId="7" borderId="124" xfId="0" applyNumberFormat="1" applyFont="1" applyFill="1" applyBorder="1"/>
    <xf numFmtId="166" fontId="9" fillId="3" borderId="125" xfId="1" applyNumberFormat="1" applyFont="1" applyFill="1" applyBorder="1" applyAlignment="1"/>
    <xf numFmtId="166" fontId="7" fillId="3" borderId="43" xfId="1" applyNumberFormat="1" applyFont="1" applyFill="1" applyBorder="1" applyAlignment="1"/>
    <xf numFmtId="166" fontId="7" fillId="3" borderId="13" xfId="1" applyNumberFormat="1" applyFont="1" applyFill="1" applyBorder="1" applyAlignment="1"/>
    <xf numFmtId="166" fontId="7" fillId="3" borderId="45" xfId="1" applyNumberFormat="1" applyFont="1" applyFill="1" applyBorder="1" applyAlignment="1"/>
    <xf numFmtId="166" fontId="7" fillId="7" borderId="127" xfId="1" applyNumberFormat="1" applyFont="1" applyFill="1" applyBorder="1" applyAlignment="1"/>
    <xf numFmtId="166" fontId="10" fillId="0" borderId="0" xfId="1" applyNumberFormat="1" applyFont="1" applyAlignment="1">
      <alignment horizontal="left" vertical="center"/>
    </xf>
    <xf numFmtId="166" fontId="9" fillId="0" borderId="0" xfId="1" applyNumberFormat="1" applyFont="1" applyAlignment="1">
      <alignment vertical="center" wrapText="1"/>
    </xf>
    <xf numFmtId="166" fontId="41" fillId="7" borderId="81" xfId="1" applyNumberFormat="1" applyFont="1" applyFill="1" applyBorder="1"/>
    <xf numFmtId="166" fontId="26" fillId="7" borderId="79" xfId="1" applyNumberFormat="1" applyFont="1" applyFill="1" applyBorder="1" applyAlignment="1">
      <alignment vertical="center"/>
    </xf>
    <xf numFmtId="166" fontId="26" fillId="7" borderId="80" xfId="1" applyNumberFormat="1" applyFont="1" applyFill="1" applyBorder="1" applyAlignment="1">
      <alignment vertical="center"/>
    </xf>
    <xf numFmtId="166" fontId="37" fillId="7" borderId="54" xfId="1" applyNumberFormat="1" applyFont="1" applyFill="1" applyBorder="1" applyAlignment="1">
      <alignment vertical="center"/>
    </xf>
    <xf numFmtId="166" fontId="26" fillId="7" borderId="81" xfId="1" applyNumberFormat="1" applyFont="1" applyFill="1" applyBorder="1" applyAlignment="1">
      <alignment vertical="center"/>
    </xf>
    <xf numFmtId="166" fontId="0" fillId="7" borderId="79" xfId="1" applyNumberFormat="1" applyFont="1" applyFill="1" applyBorder="1"/>
    <xf numFmtId="166" fontId="0" fillId="7" borderId="80" xfId="1" applyNumberFormat="1" applyFont="1" applyFill="1" applyBorder="1"/>
    <xf numFmtId="166" fontId="7" fillId="0" borderId="0" xfId="1" applyNumberFormat="1" applyFont="1" applyAlignment="1">
      <alignment horizontal="left" vertical="center"/>
    </xf>
    <xf numFmtId="166" fontId="7" fillId="0" borderId="0" xfId="1" applyNumberFormat="1" applyFont="1" applyAlignment="1">
      <alignment horizontal="right" vertical="center"/>
    </xf>
    <xf numFmtId="166" fontId="26" fillId="3" borderId="0" xfId="1" applyNumberFormat="1" applyFont="1" applyFill="1" applyBorder="1" applyAlignment="1">
      <alignment vertical="center"/>
    </xf>
    <xf numFmtId="166" fontId="29" fillId="0" borderId="0" xfId="1" applyNumberFormat="1" applyFont="1" applyAlignment="1">
      <alignment horizontal="right" vertical="center"/>
    </xf>
    <xf numFmtId="166" fontId="0" fillId="0" borderId="0" xfId="1" applyNumberFormat="1" applyFont="1"/>
    <xf numFmtId="0" fontId="10" fillId="3" borderId="31" xfId="0" applyFont="1" applyFill="1" applyBorder="1" applyAlignment="1">
      <alignment vertical="center"/>
    </xf>
    <xf numFmtId="0" fontId="10" fillId="3" borderId="30" xfId="0" applyFont="1" applyFill="1" applyBorder="1" applyAlignment="1">
      <alignment vertical="center"/>
    </xf>
    <xf numFmtId="166" fontId="10" fillId="3" borderId="0" xfId="1" applyNumberFormat="1" applyFont="1" applyFill="1" applyBorder="1" applyAlignment="1">
      <alignment horizontal="left" vertical="center"/>
    </xf>
    <xf numFmtId="0" fontId="10" fillId="3" borderId="30" xfId="0" applyFont="1" applyFill="1" applyBorder="1" applyAlignment="1">
      <alignment vertical="center" wrapText="1"/>
    </xf>
    <xf numFmtId="166" fontId="29" fillId="3" borderId="0" xfId="1" applyNumberFormat="1" applyFont="1" applyFill="1" applyBorder="1"/>
    <xf numFmtId="0" fontId="50" fillId="0" borderId="0" xfId="0" applyFont="1" applyAlignment="1">
      <alignment vertical="center"/>
    </xf>
    <xf numFmtId="0" fontId="8" fillId="0" borderId="0" xfId="0" applyFont="1" applyAlignment="1">
      <alignment vertical="center"/>
    </xf>
    <xf numFmtId="0" fontId="50" fillId="0" borderId="0" xfId="0" applyFont="1" applyAlignment="1">
      <alignment horizontal="center" vertical="center"/>
    </xf>
    <xf numFmtId="166" fontId="50" fillId="0" borderId="0" xfId="1" applyNumberFormat="1" applyFont="1" applyAlignment="1">
      <alignment vertical="center"/>
    </xf>
    <xf numFmtId="0" fontId="49" fillId="0" borderId="0" xfId="0" applyFont="1" applyAlignment="1">
      <alignment vertical="center"/>
    </xf>
    <xf numFmtId="0" fontId="49" fillId="0" borderId="0" xfId="10" quotePrefix="1" applyFont="1" applyFill="1" applyAlignment="1" applyProtection="1"/>
    <xf numFmtId="0" fontId="59" fillId="0" borderId="0" xfId="10" quotePrefix="1" applyFont="1" applyFill="1" applyAlignment="1" applyProtection="1"/>
    <xf numFmtId="0" fontId="49" fillId="0" borderId="0" xfId="0" applyFont="1"/>
    <xf numFmtId="0" fontId="17" fillId="6" borderId="41" xfId="0" applyFont="1" applyFill="1" applyBorder="1" applyAlignment="1">
      <alignment horizontal="center" vertical="center"/>
    </xf>
    <xf numFmtId="0" fontId="50" fillId="8" borderId="35" xfId="0" applyFont="1" applyFill="1" applyBorder="1" applyAlignment="1">
      <alignment horizontal="center"/>
    </xf>
    <xf numFmtId="0" fontId="51" fillId="0" borderId="0" xfId="0" applyFont="1" applyAlignment="1">
      <alignment vertical="top"/>
    </xf>
    <xf numFmtId="0" fontId="53" fillId="2" borderId="0" xfId="0" applyFont="1" applyFill="1" applyAlignment="1">
      <alignment vertical="top"/>
    </xf>
    <xf numFmtId="0" fontId="51" fillId="2" borderId="0" xfId="0" applyFont="1" applyFill="1" applyAlignment="1">
      <alignment vertical="top"/>
    </xf>
    <xf numFmtId="43" fontId="18" fillId="3" borderId="33" xfId="1" applyFont="1" applyFill="1" applyBorder="1" applyAlignment="1">
      <alignment horizontal="center" vertical="center" wrapText="1"/>
    </xf>
    <xf numFmtId="0" fontId="5" fillId="3" borderId="31" xfId="0" applyFont="1" applyFill="1" applyBorder="1"/>
    <xf numFmtId="164" fontId="5" fillId="3" borderId="21" xfId="1" applyNumberFormat="1" applyFont="1" applyFill="1" applyBorder="1" applyAlignment="1">
      <alignment horizontal="center" vertical="center"/>
    </xf>
    <xf numFmtId="164" fontId="5" fillId="7" borderId="21" xfId="1" applyNumberFormat="1" applyFont="1" applyFill="1" applyBorder="1" applyAlignment="1">
      <alignment horizontal="center" vertical="center"/>
    </xf>
    <xf numFmtId="0" fontId="5" fillId="3" borderId="33" xfId="0" applyFont="1" applyFill="1" applyBorder="1"/>
    <xf numFmtId="165" fontId="5" fillId="3" borderId="33" xfId="0" applyNumberFormat="1" applyFont="1" applyFill="1" applyBorder="1" applyAlignment="1">
      <alignment vertical="center" wrapText="1"/>
    </xf>
    <xf numFmtId="3" fontId="7" fillId="5" borderId="33" xfId="0" applyNumberFormat="1" applyFont="1" applyFill="1" applyBorder="1" applyAlignment="1">
      <alignment horizontal="left" vertical="center" wrapText="1"/>
    </xf>
    <xf numFmtId="0" fontId="5" fillId="7" borderId="33" xfId="0" applyFont="1" applyFill="1" applyBorder="1"/>
    <xf numFmtId="168" fontId="5" fillId="7" borderId="10" xfId="1" applyNumberFormat="1" applyFont="1" applyFill="1" applyBorder="1" applyAlignment="1">
      <alignment horizontal="right" vertical="center" wrapText="1"/>
    </xf>
    <xf numFmtId="166" fontId="5" fillId="7" borderId="10" xfId="1" applyNumberFormat="1" applyFont="1" applyFill="1" applyBorder="1" applyAlignment="1">
      <alignment horizontal="right" vertical="center" wrapText="1"/>
    </xf>
    <xf numFmtId="166" fontId="7" fillId="3" borderId="29" xfId="1" applyNumberFormat="1" applyFont="1" applyFill="1" applyBorder="1" applyAlignment="1">
      <alignment horizontal="right" vertical="center" wrapText="1"/>
    </xf>
    <xf numFmtId="166" fontId="7" fillId="7" borderId="29" xfId="1" applyNumberFormat="1" applyFont="1" applyFill="1" applyBorder="1" applyAlignment="1">
      <alignment horizontal="right" vertical="center" wrapText="1"/>
    </xf>
    <xf numFmtId="166" fontId="5" fillId="3" borderId="29" xfId="1" applyNumberFormat="1" applyFont="1" applyFill="1" applyBorder="1" applyAlignment="1">
      <alignment horizontal="right" vertical="center" wrapText="1"/>
    </xf>
    <xf numFmtId="166" fontId="5" fillId="7" borderId="29" xfId="1" applyNumberFormat="1" applyFont="1" applyFill="1" applyBorder="1" applyAlignment="1">
      <alignment horizontal="right" vertical="center" wrapText="1"/>
    </xf>
    <xf numFmtId="3" fontId="5" fillId="7" borderId="33" xfId="0" applyNumberFormat="1" applyFont="1" applyFill="1" applyBorder="1" applyAlignment="1">
      <alignment horizontal="left" vertical="center" wrapText="1"/>
    </xf>
    <xf numFmtId="2" fontId="5" fillId="7" borderId="10" xfId="1" applyNumberFormat="1" applyFont="1" applyFill="1" applyBorder="1" applyAlignment="1">
      <alignment horizontal="right" vertical="center"/>
    </xf>
    <xf numFmtId="0" fontId="10" fillId="3" borderId="10" xfId="0" applyFont="1" applyFill="1" applyBorder="1"/>
    <xf numFmtId="0" fontId="9" fillId="3" borderId="33" xfId="0" applyFont="1" applyFill="1" applyBorder="1" applyAlignment="1">
      <alignment horizontal="left" vertical="center"/>
    </xf>
    <xf numFmtId="0" fontId="7" fillId="3" borderId="33" xfId="0" applyFont="1" applyFill="1" applyBorder="1" applyAlignment="1">
      <alignment horizontal="left" vertical="center"/>
    </xf>
    <xf numFmtId="164" fontId="7" fillId="3" borderId="10" xfId="1" applyNumberFormat="1" applyFont="1" applyFill="1" applyBorder="1" applyAlignment="1">
      <alignment horizontal="center" vertical="center"/>
    </xf>
    <xf numFmtId="164" fontId="7" fillId="7" borderId="10" xfId="1" applyNumberFormat="1" applyFont="1" applyFill="1" applyBorder="1" applyAlignment="1">
      <alignment horizontal="center" vertical="center"/>
    </xf>
    <xf numFmtId="166" fontId="7" fillId="3" borderId="10" xfId="1" applyNumberFormat="1" applyFont="1" applyFill="1" applyBorder="1" applyAlignment="1">
      <alignment vertical="center"/>
    </xf>
    <xf numFmtId="166" fontId="9" fillId="3" borderId="10" xfId="0" applyNumberFormat="1" applyFont="1" applyFill="1" applyBorder="1" applyAlignment="1">
      <alignment vertical="center"/>
    </xf>
    <xf numFmtId="0" fontId="9" fillId="3" borderId="33" xfId="0" applyFont="1" applyFill="1" applyBorder="1" applyAlignment="1">
      <alignment vertical="center"/>
    </xf>
    <xf numFmtId="166" fontId="9" fillId="3" borderId="10" xfId="1" applyNumberFormat="1" applyFont="1" applyFill="1" applyBorder="1" applyAlignment="1">
      <alignment vertical="center"/>
    </xf>
    <xf numFmtId="166" fontId="7" fillId="3" borderId="10" xfId="1" applyNumberFormat="1" applyFont="1" applyFill="1" applyBorder="1" applyAlignment="1">
      <alignment horizontal="right" vertical="center"/>
    </xf>
    <xf numFmtId="164" fontId="7" fillId="3" borderId="10" xfId="1" applyNumberFormat="1" applyFont="1" applyFill="1" applyBorder="1" applyAlignment="1">
      <alignment horizontal="right" vertical="center"/>
    </xf>
    <xf numFmtId="168" fontId="26" fillId="7" borderId="0" xfId="0" applyNumberFormat="1" applyFont="1" applyFill="1" applyAlignment="1">
      <alignment wrapText="1"/>
    </xf>
    <xf numFmtId="168" fontId="26" fillId="14" borderId="0" xfId="0" applyNumberFormat="1" applyFont="1" applyFill="1"/>
    <xf numFmtId="168" fontId="7" fillId="7" borderId="10" xfId="1" applyNumberFormat="1" applyFont="1" applyFill="1" applyBorder="1" applyAlignment="1">
      <alignment horizontal="right" vertical="center"/>
    </xf>
    <xf numFmtId="168" fontId="7" fillId="7" borderId="10" xfId="2" applyNumberFormat="1" applyFont="1" applyFill="1" applyBorder="1" applyAlignment="1">
      <alignment horizontal="right" vertical="center"/>
    </xf>
    <xf numFmtId="166" fontId="26" fillId="3" borderId="0" xfId="1" applyNumberFormat="1" applyFont="1" applyFill="1" applyBorder="1" applyAlignment="1">
      <alignment horizontal="right" vertical="center"/>
    </xf>
    <xf numFmtId="166" fontId="7" fillId="3" borderId="0" xfId="1" applyNumberFormat="1" applyFont="1" applyFill="1" applyBorder="1" applyAlignment="1">
      <alignment horizontal="right" vertical="center"/>
    </xf>
    <xf numFmtId="166" fontId="9" fillId="3" borderId="10" xfId="1" applyNumberFormat="1" applyFont="1" applyFill="1" applyBorder="1" applyAlignment="1">
      <alignment horizontal="right" vertical="center"/>
    </xf>
    <xf numFmtId="3" fontId="7" fillId="3" borderId="0" xfId="0" applyNumberFormat="1" applyFont="1" applyFill="1" applyAlignment="1">
      <alignment horizontal="right" vertical="center"/>
    </xf>
    <xf numFmtId="3" fontId="9" fillId="3" borderId="10" xfId="0" applyNumberFormat="1" applyFont="1" applyFill="1" applyBorder="1" applyAlignment="1">
      <alignment horizontal="right" vertical="center"/>
    </xf>
    <xf numFmtId="3" fontId="26" fillId="3" borderId="0" xfId="0" applyNumberFormat="1" applyFont="1" applyFill="1" applyAlignment="1">
      <alignment horizontal="right" vertical="center"/>
    </xf>
    <xf numFmtId="3" fontId="5" fillId="3" borderId="0" xfId="0" applyNumberFormat="1" applyFont="1" applyFill="1" applyAlignment="1">
      <alignment horizontal="right" vertical="center"/>
    </xf>
    <xf numFmtId="166" fontId="20" fillId="3" borderId="21" xfId="1" applyNumberFormat="1" applyFont="1" applyFill="1" applyBorder="1" applyAlignment="1">
      <alignment horizontal="left" vertical="center" wrapText="1"/>
    </xf>
    <xf numFmtId="166" fontId="20" fillId="3" borderId="0" xfId="1" applyNumberFormat="1" applyFont="1" applyFill="1" applyAlignment="1">
      <alignment horizontal="left" vertical="center" wrapText="1"/>
    </xf>
    <xf numFmtId="166" fontId="18" fillId="3" borderId="0" xfId="1" applyNumberFormat="1" applyFont="1" applyFill="1" applyAlignment="1">
      <alignment horizontal="left" vertical="center" wrapText="1"/>
    </xf>
    <xf numFmtId="166" fontId="7" fillId="7" borderId="0" xfId="1" applyNumberFormat="1" applyFont="1" applyFill="1" applyBorder="1" applyAlignment="1">
      <alignment horizontal="right" vertical="center"/>
    </xf>
    <xf numFmtId="164" fontId="5" fillId="3" borderId="0" xfId="1" applyNumberFormat="1" applyFont="1" applyFill="1" applyAlignment="1">
      <alignment horizontal="center" vertical="center" wrapText="1"/>
    </xf>
    <xf numFmtId="164" fontId="5" fillId="7" borderId="0" xfId="1" applyNumberFormat="1" applyFont="1" applyFill="1" applyAlignment="1">
      <alignment horizontal="right" vertical="center" wrapText="1"/>
    </xf>
    <xf numFmtId="164" fontId="7" fillId="3" borderId="12" xfId="1" applyNumberFormat="1" applyFont="1" applyFill="1" applyBorder="1" applyAlignment="1">
      <alignment horizontal="center" vertical="center" wrapText="1"/>
    </xf>
    <xf numFmtId="164" fontId="7" fillId="7" borderId="12" xfId="1" applyNumberFormat="1" applyFont="1" applyFill="1" applyBorder="1" applyAlignment="1">
      <alignment horizontal="right" vertical="center" wrapText="1"/>
    </xf>
    <xf numFmtId="164" fontId="5" fillId="3" borderId="13" xfId="1" applyNumberFormat="1" applyFont="1" applyFill="1" applyBorder="1" applyAlignment="1">
      <alignment horizontal="center" vertical="center" wrapText="1"/>
    </xf>
    <xf numFmtId="164" fontId="5" fillId="7" borderId="13" xfId="1" applyNumberFormat="1" applyFont="1" applyFill="1" applyBorder="1" applyAlignment="1">
      <alignment horizontal="right" vertical="center" wrapText="1"/>
    </xf>
    <xf numFmtId="164" fontId="7" fillId="3" borderId="10" xfId="1" applyNumberFormat="1" applyFont="1" applyFill="1" applyBorder="1" applyAlignment="1">
      <alignment horizontal="center" vertical="center" wrapText="1"/>
    </xf>
    <xf numFmtId="166" fontId="5" fillId="3" borderId="0" xfId="1" applyNumberFormat="1" applyFont="1" applyFill="1" applyAlignment="1">
      <alignment horizontal="right" vertical="center" wrapText="1"/>
    </xf>
    <xf numFmtId="166" fontId="5" fillId="7" borderId="0" xfId="1" applyNumberFormat="1" applyFont="1" applyFill="1" applyAlignment="1">
      <alignment horizontal="right" vertical="center" wrapText="1"/>
    </xf>
    <xf numFmtId="166" fontId="7" fillId="3" borderId="12" xfId="1" applyNumberFormat="1" applyFont="1" applyFill="1" applyBorder="1" applyAlignment="1">
      <alignment horizontal="right" vertical="center" wrapText="1"/>
    </xf>
    <xf numFmtId="166" fontId="7" fillId="7" borderId="12" xfId="1" applyNumberFormat="1" applyFont="1" applyFill="1" applyBorder="1" applyAlignment="1">
      <alignment horizontal="right" vertical="center" wrapText="1"/>
    </xf>
    <xf numFmtId="166" fontId="5" fillId="3" borderId="13" xfId="1" applyNumberFormat="1" applyFont="1" applyFill="1" applyBorder="1" applyAlignment="1">
      <alignment horizontal="right" vertical="center" wrapText="1"/>
    </xf>
    <xf numFmtId="166" fontId="5" fillId="7" borderId="13" xfId="1" applyNumberFormat="1" applyFont="1" applyFill="1" applyBorder="1" applyAlignment="1">
      <alignment horizontal="right" vertical="center" wrapText="1"/>
    </xf>
    <xf numFmtId="166" fontId="5" fillId="3" borderId="0" xfId="1" applyNumberFormat="1" applyFont="1" applyFill="1" applyBorder="1" applyAlignment="1">
      <alignment horizontal="center" vertical="center"/>
    </xf>
    <xf numFmtId="166" fontId="5" fillId="7" borderId="0" xfId="1" applyNumberFormat="1" applyFont="1" applyFill="1" applyBorder="1" applyAlignment="1">
      <alignment horizontal="center" vertical="center"/>
    </xf>
    <xf numFmtId="166" fontId="5" fillId="3" borderId="10" xfId="1" applyNumberFormat="1" applyFont="1" applyFill="1" applyBorder="1" applyAlignment="1">
      <alignment horizontal="center" vertical="center"/>
    </xf>
    <xf numFmtId="166" fontId="5" fillId="7" borderId="10" xfId="1" applyNumberFormat="1" applyFont="1" applyFill="1" applyBorder="1" applyAlignment="1">
      <alignment horizontal="center" vertical="center"/>
    </xf>
    <xf numFmtId="166" fontId="5" fillId="7" borderId="0" xfId="1" applyNumberFormat="1" applyFont="1" applyFill="1" applyBorder="1" applyAlignment="1">
      <alignment horizontal="right" vertical="center" wrapText="1"/>
    </xf>
    <xf numFmtId="166" fontId="7" fillId="3" borderId="37" xfId="1" applyNumberFormat="1" applyFont="1" applyFill="1" applyBorder="1" applyAlignment="1">
      <alignment horizontal="right" vertical="center" wrapText="1"/>
    </xf>
    <xf numFmtId="166" fontId="7" fillId="7" borderId="37" xfId="1" applyNumberFormat="1" applyFont="1" applyFill="1" applyBorder="1" applyAlignment="1">
      <alignment horizontal="right" vertical="center" wrapText="1"/>
    </xf>
    <xf numFmtId="168" fontId="5" fillId="3" borderId="10" xfId="1" applyNumberFormat="1" applyFont="1" applyFill="1" applyBorder="1" applyAlignment="1">
      <alignment horizontal="right" vertical="center" wrapText="1"/>
    </xf>
    <xf numFmtId="3" fontId="5" fillId="3" borderId="0" xfId="1" applyNumberFormat="1" applyFont="1" applyFill="1" applyBorder="1" applyAlignment="1">
      <alignment horizontal="right" vertical="center" wrapText="1"/>
    </xf>
    <xf numFmtId="3" fontId="5" fillId="7" borderId="0" xfId="1" applyNumberFormat="1" applyFont="1" applyFill="1" applyBorder="1" applyAlignment="1">
      <alignment horizontal="right" vertical="center" wrapText="1"/>
    </xf>
    <xf numFmtId="166" fontId="7" fillId="3" borderId="3" xfId="1" applyNumberFormat="1" applyFont="1" applyFill="1" applyBorder="1" applyAlignment="1">
      <alignment horizontal="right" vertical="center" wrapText="1"/>
    </xf>
    <xf numFmtId="166" fontId="7" fillId="3" borderId="0" xfId="1" applyNumberFormat="1" applyFont="1" applyFill="1" applyBorder="1" applyAlignment="1">
      <alignment horizontal="right" vertical="center" wrapText="1"/>
    </xf>
    <xf numFmtId="166" fontId="7" fillId="7" borderId="3" xfId="1" applyNumberFormat="1" applyFont="1" applyFill="1" applyBorder="1" applyAlignment="1">
      <alignment horizontal="right" vertical="center" wrapText="1"/>
    </xf>
    <xf numFmtId="166" fontId="5" fillId="3" borderId="1" xfId="1" applyNumberFormat="1" applyFont="1" applyFill="1" applyBorder="1" applyAlignment="1">
      <alignment horizontal="right" vertical="center" wrapText="1"/>
    </xf>
    <xf numFmtId="166" fontId="7" fillId="3" borderId="15" xfId="1" applyNumberFormat="1" applyFont="1" applyFill="1" applyBorder="1" applyAlignment="1">
      <alignment horizontal="right" vertical="center" wrapText="1"/>
    </xf>
    <xf numFmtId="166" fontId="7" fillId="7" borderId="15" xfId="1" applyNumberFormat="1" applyFont="1" applyFill="1" applyBorder="1" applyAlignment="1">
      <alignment horizontal="right" vertical="center" wrapText="1"/>
    </xf>
    <xf numFmtId="166" fontId="5" fillId="7" borderId="3" xfId="1" applyNumberFormat="1" applyFont="1" applyFill="1" applyBorder="1" applyAlignment="1">
      <alignment horizontal="right" vertical="center" wrapText="1"/>
    </xf>
    <xf numFmtId="3" fontId="26" fillId="5" borderId="0" xfId="0" applyNumberFormat="1" applyFont="1" applyFill="1"/>
    <xf numFmtId="3" fontId="7" fillId="5" borderId="33" xfId="1" applyNumberFormat="1" applyFont="1" applyFill="1" applyBorder="1" applyAlignment="1">
      <alignment horizontal="right" vertical="center" wrapText="1"/>
    </xf>
    <xf numFmtId="3" fontId="5" fillId="3" borderId="0" xfId="0" applyNumberFormat="1" applyFont="1" applyFill="1" applyAlignment="1">
      <alignment horizontal="right" vertical="center" wrapText="1"/>
    </xf>
    <xf numFmtId="3" fontId="5" fillId="7" borderId="0" xfId="0" applyNumberFormat="1" applyFont="1" applyFill="1" applyAlignment="1">
      <alignment horizontal="right" vertical="center" wrapText="1"/>
    </xf>
    <xf numFmtId="3" fontId="7" fillId="3" borderId="1" xfId="0" applyNumberFormat="1" applyFont="1" applyFill="1" applyBorder="1" applyAlignment="1">
      <alignment horizontal="right" vertical="center" wrapText="1"/>
    </xf>
    <xf numFmtId="3" fontId="7" fillId="7" borderId="1" xfId="0" applyNumberFormat="1" applyFont="1" applyFill="1" applyBorder="1" applyAlignment="1">
      <alignment horizontal="right" vertical="center" wrapText="1"/>
    </xf>
    <xf numFmtId="3" fontId="7" fillId="3" borderId="15" xfId="0" applyNumberFormat="1" applyFont="1" applyFill="1" applyBorder="1" applyAlignment="1">
      <alignment horizontal="right" vertical="center" wrapText="1"/>
    </xf>
    <xf numFmtId="3" fontId="7" fillId="7" borderId="15" xfId="0" applyNumberFormat="1" applyFont="1" applyFill="1" applyBorder="1" applyAlignment="1">
      <alignment horizontal="right" vertical="center" wrapText="1"/>
    </xf>
    <xf numFmtId="3" fontId="5" fillId="7" borderId="10" xfId="0" applyNumberFormat="1" applyFont="1" applyFill="1" applyBorder="1" applyAlignment="1">
      <alignment horizontal="right" vertical="center" wrapText="1"/>
    </xf>
    <xf numFmtId="166" fontId="26" fillId="3" borderId="0" xfId="0" applyNumberFormat="1" applyFont="1" applyFill="1" applyAlignment="1">
      <alignment vertical="center"/>
    </xf>
    <xf numFmtId="166" fontId="26" fillId="14" borderId="0" xfId="0" applyNumberFormat="1" applyFont="1" applyFill="1" applyAlignment="1">
      <alignment vertical="center"/>
    </xf>
    <xf numFmtId="166" fontId="7" fillId="3" borderId="0" xfId="1" applyNumberFormat="1" applyFont="1" applyFill="1" applyBorder="1" applyAlignment="1">
      <alignment horizontal="center" vertical="center"/>
    </xf>
    <xf numFmtId="166" fontId="7" fillId="7" borderId="0" xfId="1" applyNumberFormat="1" applyFont="1" applyFill="1" applyBorder="1" applyAlignment="1">
      <alignment horizontal="center" vertical="center"/>
    </xf>
    <xf numFmtId="166" fontId="26" fillId="7" borderId="0" xfId="0" applyNumberFormat="1" applyFont="1" applyFill="1" applyAlignment="1">
      <alignment vertical="center"/>
    </xf>
    <xf numFmtId="166" fontId="7" fillId="3" borderId="10" xfId="1" applyNumberFormat="1" applyFont="1" applyFill="1" applyBorder="1" applyAlignment="1">
      <alignment horizontal="center" vertical="center"/>
    </xf>
    <xf numFmtId="166" fontId="7" fillId="7" borderId="10" xfId="1" applyNumberFormat="1" applyFont="1" applyFill="1" applyBorder="1" applyAlignment="1">
      <alignment horizontal="center" vertical="center"/>
    </xf>
    <xf numFmtId="3" fontId="7" fillId="3" borderId="10" xfId="1" applyNumberFormat="1" applyFont="1" applyFill="1" applyBorder="1" applyAlignment="1">
      <alignment horizontal="right" vertical="center"/>
    </xf>
    <xf numFmtId="3" fontId="7" fillId="7" borderId="10" xfId="1" applyNumberFormat="1" applyFont="1" applyFill="1" applyBorder="1" applyAlignment="1">
      <alignment horizontal="right" vertical="center"/>
    </xf>
    <xf numFmtId="164" fontId="26" fillId="3" borderId="0" xfId="1" applyNumberFormat="1" applyFont="1" applyFill="1" applyBorder="1"/>
    <xf numFmtId="164" fontId="26" fillId="3" borderId="0" xfId="1" applyNumberFormat="1" applyFont="1" applyFill="1" applyBorder="1" applyAlignment="1">
      <alignment wrapText="1"/>
    </xf>
    <xf numFmtId="165" fontId="5" fillId="3" borderId="0" xfId="0" applyNumberFormat="1" applyFont="1" applyFill="1" applyAlignment="1">
      <alignment vertical="center"/>
    </xf>
    <xf numFmtId="165" fontId="5" fillId="7" borderId="0" xfId="0" applyNumberFormat="1" applyFont="1" applyFill="1" applyAlignment="1">
      <alignment vertical="center"/>
    </xf>
    <xf numFmtId="165" fontId="10" fillId="3" borderId="0" xfId="0" applyNumberFormat="1" applyFont="1" applyFill="1" applyAlignment="1">
      <alignment vertical="center"/>
    </xf>
    <xf numFmtId="165" fontId="7" fillId="3" borderId="0" xfId="0" applyNumberFormat="1" applyFont="1" applyFill="1" applyAlignment="1">
      <alignment vertical="center"/>
    </xf>
    <xf numFmtId="165" fontId="7" fillId="7" borderId="0" xfId="0" applyNumberFormat="1" applyFont="1" applyFill="1" applyAlignment="1">
      <alignment vertical="center"/>
    </xf>
    <xf numFmtId="166" fontId="9" fillId="3" borderId="0" xfId="1" applyNumberFormat="1" applyFont="1" applyFill="1" applyBorder="1" applyAlignment="1">
      <alignment horizontal="right" vertical="center"/>
    </xf>
    <xf numFmtId="0" fontId="6" fillId="6" borderId="56" xfId="0" applyFont="1" applyFill="1" applyBorder="1" applyAlignment="1">
      <alignment horizontal="center" vertical="center"/>
    </xf>
    <xf numFmtId="0" fontId="6" fillId="6" borderId="31" xfId="0" applyFont="1" applyFill="1" applyBorder="1" applyAlignment="1">
      <alignment vertical="center"/>
    </xf>
    <xf numFmtId="0" fontId="9" fillId="0" borderId="0" xfId="0" applyFont="1" applyAlignment="1">
      <alignment horizontal="right" vertical="center" indent="1"/>
    </xf>
    <xf numFmtId="0" fontId="57" fillId="0" borderId="0" xfId="0" applyFont="1" applyAlignment="1">
      <alignment horizontal="left" vertical="center" wrapText="1"/>
    </xf>
    <xf numFmtId="0" fontId="50" fillId="0" borderId="0" xfId="0" applyFont="1" applyAlignment="1">
      <alignment horizontal="left" vertical="center" wrapText="1"/>
    </xf>
    <xf numFmtId="0" fontId="5" fillId="12" borderId="141" xfId="0" applyFont="1" applyFill="1" applyBorder="1" applyAlignment="1">
      <alignment horizontal="center"/>
    </xf>
    <xf numFmtId="0" fontId="5" fillId="12" borderId="10" xfId="0" applyFont="1" applyFill="1" applyBorder="1"/>
    <xf numFmtId="0" fontId="5" fillId="12" borderId="142" xfId="0" applyFont="1" applyFill="1" applyBorder="1" applyAlignment="1">
      <alignment horizontal="left" vertical="center" wrapText="1"/>
    </xf>
    <xf numFmtId="0" fontId="50" fillId="8" borderId="141" xfId="0" applyFont="1" applyFill="1" applyBorder="1" applyAlignment="1">
      <alignment horizontal="center"/>
    </xf>
    <xf numFmtId="0" fontId="29" fillId="3" borderId="10" xfId="0" applyFont="1" applyFill="1" applyBorder="1" applyAlignment="1">
      <alignment vertical="center"/>
    </xf>
    <xf numFmtId="0" fontId="49" fillId="0" borderId="0" xfId="0" applyFont="1" applyAlignment="1">
      <alignment vertical="top"/>
    </xf>
    <xf numFmtId="165" fontId="7" fillId="3" borderId="0" xfId="0" applyNumberFormat="1" applyFont="1" applyFill="1" applyAlignment="1">
      <alignment horizontal="right" vertical="center" wrapText="1"/>
    </xf>
    <xf numFmtId="3" fontId="26" fillId="3" borderId="10" xfId="0" applyNumberFormat="1" applyFont="1" applyFill="1" applyBorder="1"/>
    <xf numFmtId="3" fontId="26" fillId="7" borderId="10" xfId="0" applyNumberFormat="1" applyFont="1" applyFill="1" applyBorder="1"/>
    <xf numFmtId="43" fontId="26" fillId="3" borderId="0" xfId="1" applyFont="1" applyFill="1" applyBorder="1" applyAlignment="1">
      <alignment horizontal="right" vertical="center"/>
    </xf>
    <xf numFmtId="164" fontId="5" fillId="3" borderId="0" xfId="1" applyNumberFormat="1" applyFont="1" applyFill="1" applyBorder="1" applyAlignment="1">
      <alignment horizontal="right" vertical="center"/>
    </xf>
    <xf numFmtId="164" fontId="26" fillId="3" borderId="0" xfId="1" applyNumberFormat="1" applyFont="1" applyFill="1" applyBorder="1" applyAlignment="1">
      <alignment horizontal="right" vertical="center"/>
    </xf>
    <xf numFmtId="164" fontId="26" fillId="3" borderId="0" xfId="1" applyNumberFormat="1" applyFont="1" applyFill="1" applyBorder="1" applyAlignment="1">
      <alignment vertical="center"/>
    </xf>
    <xf numFmtId="166" fontId="26" fillId="7" borderId="0" xfId="1" applyNumberFormat="1" applyFont="1" applyFill="1" applyBorder="1"/>
    <xf numFmtId="166" fontId="26" fillId="14" borderId="0" xfId="1" applyNumberFormat="1" applyFont="1" applyFill="1" applyBorder="1"/>
    <xf numFmtId="166" fontId="5" fillId="7" borderId="0" xfId="1" applyNumberFormat="1" applyFont="1" applyFill="1" applyBorder="1" applyAlignment="1">
      <alignment vertical="center"/>
    </xf>
    <xf numFmtId="166" fontId="7" fillId="3" borderId="10" xfId="0" applyNumberFormat="1" applyFont="1" applyFill="1" applyBorder="1" applyAlignment="1">
      <alignment horizontal="center" vertical="center"/>
    </xf>
    <xf numFmtId="0" fontId="9" fillId="0" borderId="3" xfId="0" applyFont="1" applyBorder="1" applyAlignment="1">
      <alignment vertical="center" wrapText="1"/>
    </xf>
    <xf numFmtId="0" fontId="49" fillId="0" borderId="0" xfId="0" applyFont="1" applyAlignment="1">
      <alignment horizontal="left" vertical="center" wrapText="1"/>
    </xf>
    <xf numFmtId="0" fontId="60" fillId="8" borderId="0" xfId="9" quotePrefix="1" applyFont="1" applyFill="1"/>
    <xf numFmtId="0" fontId="50" fillId="0" borderId="0" xfId="0" applyFont="1" applyAlignment="1">
      <alignment horizontal="left" vertical="center"/>
    </xf>
    <xf numFmtId="0" fontId="40" fillId="0" borderId="0" xfId="0" applyFont="1" applyAlignment="1">
      <alignment horizontal="left" vertical="center" wrapText="1"/>
    </xf>
    <xf numFmtId="0" fontId="50" fillId="0" borderId="3" xfId="0" applyFont="1" applyBorder="1" applyAlignment="1">
      <alignment vertical="center"/>
    </xf>
    <xf numFmtId="0" fontId="7" fillId="0" borderId="3" xfId="0" applyFont="1" applyBorder="1" applyAlignment="1">
      <alignment horizontal="left" vertical="center"/>
    </xf>
    <xf numFmtId="0" fontId="5" fillId="0" borderId="3" xfId="0" applyFont="1" applyBorder="1" applyAlignment="1">
      <alignment vertical="center"/>
    </xf>
    <xf numFmtId="166" fontId="10" fillId="0" borderId="3" xfId="1" applyNumberFormat="1" applyFont="1" applyFill="1" applyBorder="1" applyAlignment="1">
      <alignment vertical="center"/>
    </xf>
    <xf numFmtId="0" fontId="7" fillId="0" borderId="3" xfId="0" applyFont="1" applyBorder="1" applyAlignment="1">
      <alignment vertical="center"/>
    </xf>
    <xf numFmtId="3" fontId="9" fillId="0" borderId="3" xfId="3" applyNumberFormat="1" applyFont="1" applyBorder="1" applyAlignment="1">
      <alignment horizontal="center" vertical="center"/>
    </xf>
    <xf numFmtId="3" fontId="5" fillId="0" borderId="3" xfId="8" applyNumberFormat="1" applyFont="1" applyBorder="1" applyAlignment="1">
      <alignment vertical="center"/>
    </xf>
    <xf numFmtId="0" fontId="57" fillId="0" borderId="0" xfId="0" applyFont="1" applyAlignment="1">
      <alignment vertical="center"/>
    </xf>
    <xf numFmtId="169" fontId="50" fillId="0" borderId="0" xfId="2" applyNumberFormat="1" applyFont="1"/>
    <xf numFmtId="169" fontId="27" fillId="0" borderId="0" xfId="2" applyNumberFormat="1" applyFont="1"/>
    <xf numFmtId="169" fontId="0" fillId="0" borderId="0" xfId="2" applyNumberFormat="1" applyFont="1" applyAlignment="1">
      <alignment horizontal="center"/>
    </xf>
    <xf numFmtId="164" fontId="5" fillId="3" borderId="1" xfId="1" applyNumberFormat="1" applyFont="1" applyFill="1" applyBorder="1" applyAlignment="1">
      <alignment horizontal="right" vertical="center" wrapText="1"/>
    </xf>
    <xf numFmtId="0" fontId="61" fillId="8" borderId="0" xfId="9" quotePrefix="1" applyFont="1" applyFill="1"/>
    <xf numFmtId="0" fontId="61" fillId="8" borderId="0" xfId="9" applyFont="1" applyFill="1"/>
    <xf numFmtId="0" fontId="62" fillId="8" borderId="35" xfId="0" applyFont="1" applyFill="1" applyBorder="1" applyAlignment="1">
      <alignment horizontal="center"/>
    </xf>
    <xf numFmtId="0" fontId="49" fillId="0" borderId="0" xfId="0" applyFont="1" applyAlignment="1">
      <alignment horizontal="left" vertical="top"/>
    </xf>
    <xf numFmtId="166" fontId="7" fillId="3" borderId="10" xfId="0" applyNumberFormat="1" applyFont="1" applyFill="1" applyBorder="1" applyAlignment="1">
      <alignment horizontal="right" vertical="center"/>
    </xf>
    <xf numFmtId="0" fontId="51" fillId="0" borderId="3" xfId="0" applyFont="1" applyBorder="1" applyAlignment="1">
      <alignment vertical="center"/>
    </xf>
    <xf numFmtId="0" fontId="30" fillId="0" borderId="7" xfId="0" applyFont="1" applyBorder="1" applyAlignment="1">
      <alignment horizontal="center" vertical="center"/>
    </xf>
    <xf numFmtId="0" fontId="30" fillId="0" borderId="0" xfId="0" applyFont="1" applyAlignment="1">
      <alignment horizontal="center" vertical="center"/>
    </xf>
    <xf numFmtId="0" fontId="30" fillId="0" borderId="8" xfId="0" applyFont="1" applyBorder="1" applyAlignment="1">
      <alignment horizontal="center" vertical="center"/>
    </xf>
    <xf numFmtId="0" fontId="32" fillId="0" borderId="7" xfId="0" applyFont="1" applyBorder="1" applyAlignment="1">
      <alignment horizontal="center" vertical="center"/>
    </xf>
    <xf numFmtId="0" fontId="32" fillId="0" borderId="0" xfId="0" applyFont="1" applyAlignment="1">
      <alignment horizontal="center" vertical="center"/>
    </xf>
    <xf numFmtId="0" fontId="32" fillId="0" borderId="8" xfId="0" applyFont="1" applyBorder="1" applyAlignment="1">
      <alignment horizontal="center" vertical="center"/>
    </xf>
    <xf numFmtId="0" fontId="3" fillId="0" borderId="10" xfId="0" applyFont="1" applyBorder="1" applyAlignment="1">
      <alignment horizontal="center" vertical="center"/>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0" xfId="0" applyFont="1" applyAlignment="1">
      <alignment horizontal="center" vertical="center" wrapText="1"/>
    </xf>
    <xf numFmtId="0" fontId="31" fillId="0" borderId="8" xfId="0" applyFont="1" applyBorder="1" applyAlignment="1">
      <alignment horizontal="center" vertical="center" wrapText="1"/>
    </xf>
    <xf numFmtId="0" fontId="2" fillId="0" borderId="0" xfId="0" applyFont="1" applyAlignment="1">
      <alignment horizontal="center" vertical="center" wrapText="1"/>
    </xf>
    <xf numFmtId="0" fontId="17" fillId="6" borderId="41" xfId="0" applyFont="1" applyFill="1" applyBorder="1" applyAlignment="1">
      <alignment horizontal="center" vertical="center"/>
    </xf>
    <xf numFmtId="0" fontId="49" fillId="0" borderId="3" xfId="0" applyFont="1" applyBorder="1" applyAlignment="1">
      <alignment horizontal="left" vertical="center"/>
    </xf>
    <xf numFmtId="0" fontId="29" fillId="3" borderId="38" xfId="0" applyFont="1" applyFill="1" applyBorder="1" applyAlignment="1">
      <alignment vertical="center" wrapText="1"/>
    </xf>
    <xf numFmtId="0" fontId="29" fillId="3" borderId="10" xfId="0" applyFont="1" applyFill="1" applyBorder="1" applyAlignment="1">
      <alignment horizontal="left" vertical="center" wrapText="1"/>
    </xf>
    <xf numFmtId="0" fontId="29" fillId="12" borderId="39" xfId="0" applyFont="1" applyFill="1" applyBorder="1" applyAlignment="1">
      <alignment vertical="center" wrapText="1"/>
    </xf>
    <xf numFmtId="0" fontId="29" fillId="3" borderId="40" xfId="0" applyFont="1" applyFill="1" applyBorder="1" applyAlignment="1">
      <alignment horizontal="left" vertical="center" wrapText="1"/>
    </xf>
    <xf numFmtId="0" fontId="29" fillId="3" borderId="0" xfId="0" applyFont="1" applyFill="1" applyAlignment="1">
      <alignment horizontal="left" vertical="center" wrapText="1"/>
    </xf>
    <xf numFmtId="0" fontId="17" fillId="6" borderId="0" xfId="0" applyFont="1" applyFill="1" applyAlignment="1">
      <alignment horizontal="left" vertical="center" wrapText="1"/>
    </xf>
    <xf numFmtId="0" fontId="29" fillId="3" borderId="39" xfId="0" applyFont="1" applyFill="1" applyBorder="1" applyAlignment="1">
      <alignment vertical="center" wrapText="1"/>
    </xf>
    <xf numFmtId="0" fontId="29" fillId="12" borderId="0" xfId="0" applyFont="1" applyFill="1" applyAlignment="1">
      <alignment vertical="center" wrapText="1"/>
    </xf>
    <xf numFmtId="0" fontId="29" fillId="12" borderId="38" xfId="0" applyFont="1" applyFill="1" applyBorder="1" applyAlignment="1">
      <alignment horizontal="left" vertical="center" wrapText="1"/>
    </xf>
    <xf numFmtId="0" fontId="62" fillId="8" borderId="35" xfId="0" applyFont="1" applyFill="1" applyBorder="1" applyAlignment="1">
      <alignment horizontal="left"/>
    </xf>
    <xf numFmtId="0" fontId="49" fillId="0" borderId="0" xfId="0" applyFont="1" applyAlignment="1">
      <alignment horizontal="left" vertical="top"/>
    </xf>
    <xf numFmtId="0" fontId="6" fillId="6" borderId="18" xfId="0" applyFont="1" applyFill="1" applyBorder="1" applyAlignment="1">
      <alignment horizontal="center" vertical="center"/>
    </xf>
    <xf numFmtId="0" fontId="6" fillId="6" borderId="22" xfId="0" applyFont="1" applyFill="1" applyBorder="1" applyAlignment="1">
      <alignment horizontal="center" vertical="center"/>
    </xf>
    <xf numFmtId="0" fontId="6" fillId="6" borderId="23" xfId="0" applyFont="1" applyFill="1" applyBorder="1" applyAlignment="1">
      <alignment horizontal="center" vertical="center"/>
    </xf>
    <xf numFmtId="0" fontId="6" fillId="6" borderId="20" xfId="0" applyFont="1" applyFill="1" applyBorder="1" applyAlignment="1">
      <alignment horizontal="center" vertical="center"/>
    </xf>
    <xf numFmtId="0" fontId="6" fillId="6" borderId="17" xfId="0" applyFont="1" applyFill="1" applyBorder="1" applyAlignment="1">
      <alignment horizontal="center" vertical="center"/>
    </xf>
    <xf numFmtId="0" fontId="6" fillId="6" borderId="29" xfId="0" applyFont="1" applyFill="1" applyBorder="1" applyAlignment="1">
      <alignment horizontal="center" vertical="center"/>
    </xf>
    <xf numFmtId="0" fontId="51" fillId="2" borderId="0" xfId="0" applyFont="1" applyFill="1" applyAlignment="1">
      <alignment horizontal="left" vertical="top"/>
    </xf>
    <xf numFmtId="0" fontId="51" fillId="0" borderId="3" xfId="0" applyFont="1" applyBorder="1" applyAlignment="1">
      <alignment horizontal="left" vertical="center"/>
    </xf>
    <xf numFmtId="0" fontId="6" fillId="6" borderId="60" xfId="0" applyFont="1" applyFill="1" applyBorder="1" applyAlignment="1">
      <alignment horizontal="center" vertical="center"/>
    </xf>
    <xf numFmtId="0" fontId="6" fillId="6" borderId="24" xfId="0" applyFont="1" applyFill="1" applyBorder="1" applyAlignment="1">
      <alignment horizontal="center" vertical="center"/>
    </xf>
    <xf numFmtId="0" fontId="6" fillId="6" borderId="25" xfId="0" applyFont="1" applyFill="1" applyBorder="1" applyAlignment="1">
      <alignment horizontal="center" vertical="center"/>
    </xf>
    <xf numFmtId="0" fontId="4" fillId="2" borderId="0" xfId="0" applyFont="1" applyFill="1" applyAlignment="1">
      <alignment horizontal="left" vertical="top"/>
    </xf>
    <xf numFmtId="0" fontId="51" fillId="0" borderId="3" xfId="0" applyFont="1" applyBorder="1" applyAlignment="1">
      <alignment horizontal="left" vertical="top"/>
    </xf>
    <xf numFmtId="0" fontId="51" fillId="2" borderId="3" xfId="0" applyFont="1" applyFill="1" applyBorder="1" applyAlignment="1">
      <alignment horizontal="left" vertical="top" wrapText="1"/>
    </xf>
    <xf numFmtId="0" fontId="23" fillId="0" borderId="0" xfId="0" applyFont="1" applyAlignment="1">
      <alignment horizontal="left" vertical="top"/>
    </xf>
    <xf numFmtId="0" fontId="51" fillId="2" borderId="3" xfId="0" applyFont="1" applyFill="1" applyBorder="1" applyAlignment="1">
      <alignment horizontal="left" vertical="center" wrapText="1"/>
    </xf>
    <xf numFmtId="0" fontId="49" fillId="0" borderId="3" xfId="0" applyFont="1" applyBorder="1" applyAlignment="1">
      <alignment horizontal="left" vertical="center" wrapText="1"/>
    </xf>
    <xf numFmtId="165" fontId="7" fillId="3" borderId="13" xfId="0" applyNumberFormat="1" applyFont="1" applyFill="1" applyBorder="1" applyAlignment="1">
      <alignment horizontal="right" vertical="center" wrapText="1"/>
    </xf>
    <xf numFmtId="165" fontId="7" fillId="7" borderId="13" xfId="0" applyNumberFormat="1" applyFont="1" applyFill="1" applyBorder="1" applyAlignment="1">
      <alignment horizontal="right" vertical="center" wrapText="1"/>
    </xf>
    <xf numFmtId="0" fontId="54" fillId="9" borderId="20" xfId="0" applyFont="1" applyFill="1" applyBorder="1" applyAlignment="1">
      <alignment horizontal="left" vertical="center" wrapText="1"/>
    </xf>
    <xf numFmtId="0" fontId="54" fillId="9" borderId="29" xfId="0" applyFont="1" applyFill="1" applyBorder="1" applyAlignment="1">
      <alignment horizontal="left" vertical="center" wrapText="1"/>
    </xf>
    <xf numFmtId="0" fontId="54" fillId="9" borderId="17" xfId="0" applyFont="1" applyFill="1" applyBorder="1" applyAlignment="1">
      <alignment horizontal="left" vertical="center" wrapText="1"/>
    </xf>
    <xf numFmtId="0" fontId="54" fillId="9" borderId="18" xfId="0" applyFont="1" applyFill="1" applyBorder="1" applyAlignment="1">
      <alignment horizontal="center" vertical="center"/>
    </xf>
    <xf numFmtId="0" fontId="54" fillId="9" borderId="23" xfId="0" applyFont="1" applyFill="1" applyBorder="1" applyAlignment="1">
      <alignment horizontal="center" vertical="center"/>
    </xf>
    <xf numFmtId="0" fontId="49" fillId="0" borderId="3" xfId="0" applyFont="1" applyBorder="1" applyAlignment="1">
      <alignment horizontal="left" vertical="top"/>
    </xf>
    <xf numFmtId="0" fontId="7" fillId="0" borderId="37" xfId="0" applyFont="1" applyBorder="1" applyAlignment="1">
      <alignment horizontal="right"/>
    </xf>
    <xf numFmtId="0" fontId="49" fillId="2" borderId="0" xfId="0" applyFont="1" applyFill="1" applyAlignment="1">
      <alignment horizontal="left" vertical="top"/>
    </xf>
    <xf numFmtId="0" fontId="6" fillId="6" borderId="58" xfId="0" applyFont="1" applyFill="1" applyBorder="1" applyAlignment="1">
      <alignment horizontal="center" vertical="center" wrapText="1"/>
    </xf>
    <xf numFmtId="0" fontId="6" fillId="6" borderId="59" xfId="0" applyFont="1" applyFill="1" applyBorder="1" applyAlignment="1">
      <alignment horizontal="center" vertical="center" wrapText="1"/>
    </xf>
    <xf numFmtId="0" fontId="6" fillId="6" borderId="56" xfId="0" applyFont="1" applyFill="1" applyBorder="1" applyAlignment="1"/>
    <xf numFmtId="0" fontId="6" fillId="6" borderId="57" xfId="0" applyFont="1" applyFill="1" applyBorder="1" applyAlignment="1"/>
    <xf numFmtId="0" fontId="6" fillId="6" borderId="58" xfId="0" applyFont="1" applyFill="1" applyBorder="1" applyAlignment="1">
      <alignment horizontal="center" vertical="center"/>
    </xf>
    <xf numFmtId="0" fontId="6" fillId="6" borderId="59" xfId="0" applyFont="1" applyFill="1" applyBorder="1" applyAlignment="1">
      <alignment horizontal="center" vertical="center"/>
    </xf>
    <xf numFmtId="0" fontId="7" fillId="0" borderId="0" xfId="0" applyFont="1" applyAlignment="1">
      <alignment horizontal="center" vertical="center" wrapText="1"/>
    </xf>
    <xf numFmtId="0" fontId="50" fillId="0" borderId="3" xfId="0" applyFont="1" applyBorder="1" applyAlignment="1">
      <alignment horizontal="left" vertical="center"/>
    </xf>
    <xf numFmtId="0" fontId="7" fillId="0" borderId="3" xfId="0" applyFont="1" applyBorder="1" applyAlignment="1">
      <alignment horizontal="right" vertical="center"/>
    </xf>
    <xf numFmtId="0" fontId="7" fillId="0" borderId="0" xfId="0" applyFont="1" applyAlignment="1">
      <alignment horizontal="left" vertical="center"/>
    </xf>
    <xf numFmtId="0" fontId="7" fillId="0" borderId="0" xfId="11" applyFont="1" applyAlignment="1">
      <alignment horizontal="right" vertical="center"/>
    </xf>
    <xf numFmtId="0" fontId="7" fillId="0" borderId="0" xfId="0" applyFont="1" applyAlignment="1">
      <alignment horizontal="center" vertical="center"/>
    </xf>
    <xf numFmtId="0" fontId="9" fillId="0" borderId="0" xfId="0" applyFont="1" applyAlignment="1">
      <alignment horizontal="center" vertical="center" wrapText="1"/>
    </xf>
    <xf numFmtId="0" fontId="7" fillId="0" borderId="37" xfId="0" applyFont="1" applyBorder="1" applyAlignment="1">
      <alignment horizontal="right" vertical="center"/>
    </xf>
    <xf numFmtId="0" fontId="50" fillId="0" borderId="0" xfId="0" applyFont="1" applyAlignment="1">
      <alignment horizontal="left" vertical="center"/>
    </xf>
    <xf numFmtId="0" fontId="15" fillId="0" borderId="0" xfId="0" applyFont="1" applyAlignment="1">
      <alignment horizontal="left" vertical="center" wrapText="1"/>
    </xf>
    <xf numFmtId="166" fontId="6" fillId="6" borderId="18" xfId="1" applyNumberFormat="1" applyFont="1" applyFill="1" applyBorder="1" applyAlignment="1">
      <alignment horizontal="center" vertical="center" wrapText="1"/>
    </xf>
    <xf numFmtId="166" fontId="6" fillId="6" borderId="22" xfId="1" applyNumberFormat="1" applyFont="1" applyFill="1" applyBorder="1" applyAlignment="1">
      <alignment horizontal="center" vertical="center" wrapText="1"/>
    </xf>
    <xf numFmtId="0" fontId="50" fillId="0" borderId="3" xfId="0" applyFont="1" applyBorder="1" applyAlignment="1">
      <alignment horizontal="left" vertical="center" wrapText="1"/>
    </xf>
    <xf numFmtId="0" fontId="6" fillId="6" borderId="62"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wrapText="1"/>
    </xf>
    <xf numFmtId="0" fontId="6" fillId="6" borderId="64" xfId="0" applyFont="1" applyFill="1" applyBorder="1" applyAlignment="1">
      <alignment horizontal="center" vertical="center" wrapText="1"/>
    </xf>
    <xf numFmtId="0" fontId="49" fillId="0" borderId="0" xfId="0" applyFont="1" applyAlignment="1">
      <alignment horizontal="left" vertical="center" wrapText="1"/>
    </xf>
    <xf numFmtId="0" fontId="9" fillId="0" borderId="37" xfId="0" applyFont="1" applyBorder="1" applyAlignment="1">
      <alignment horizontal="right" vertical="center"/>
    </xf>
    <xf numFmtId="0" fontId="6" fillId="6" borderId="64" xfId="0" applyFont="1" applyFill="1" applyBorder="1" applyAlignment="1">
      <alignment horizontal="center" vertical="center"/>
    </xf>
    <xf numFmtId="0" fontId="57" fillId="0" borderId="3" xfId="0" applyFont="1" applyBorder="1" applyAlignment="1">
      <alignment horizontal="left" vertical="center" wrapText="1"/>
    </xf>
    <xf numFmtId="0" fontId="6" fillId="6" borderId="27" xfId="0" applyFont="1" applyFill="1" applyBorder="1" applyAlignment="1">
      <alignment horizontal="center" vertical="center"/>
    </xf>
    <xf numFmtId="0" fontId="6" fillId="6" borderId="40"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19" xfId="0" applyFont="1" applyFill="1" applyBorder="1" applyAlignment="1">
      <alignment horizontal="center" vertical="center" wrapText="1"/>
    </xf>
    <xf numFmtId="0" fontId="6" fillId="6" borderId="65" xfId="0" applyFont="1" applyFill="1" applyBorder="1" applyAlignment="1">
      <alignment horizontal="center" vertical="center" wrapText="1"/>
    </xf>
    <xf numFmtId="0" fontId="57" fillId="0" borderId="3" xfId="0" applyFont="1" applyBorder="1" applyAlignment="1">
      <alignment horizontal="left" vertical="center"/>
    </xf>
    <xf numFmtId="0" fontId="6" fillId="6" borderId="18" xfId="0" applyFont="1" applyFill="1" applyBorder="1" applyAlignment="1">
      <alignment horizontal="center" vertical="center" wrapText="1"/>
    </xf>
    <xf numFmtId="0" fontId="6" fillId="6" borderId="22" xfId="0" applyFont="1" applyFill="1" applyBorder="1" applyAlignment="1">
      <alignment horizontal="center" vertical="center" wrapText="1"/>
    </xf>
    <xf numFmtId="0" fontId="56" fillId="6" borderId="18" xfId="0" applyFont="1" applyFill="1" applyBorder="1" applyAlignment="1">
      <alignment horizontal="center" vertical="center" wrapText="1"/>
    </xf>
    <xf numFmtId="0" fontId="56" fillId="6" borderId="22" xfId="0" applyFont="1" applyFill="1" applyBorder="1" applyAlignment="1">
      <alignment horizontal="center" vertical="center" wrapText="1"/>
    </xf>
    <xf numFmtId="0" fontId="7" fillId="0" borderId="3" xfId="11" applyFont="1" applyBorder="1" applyAlignment="1">
      <alignment horizontal="right" vertical="center"/>
    </xf>
    <xf numFmtId="0" fontId="6" fillId="6" borderId="23" xfId="0" applyFont="1" applyFill="1" applyBorder="1" applyAlignment="1">
      <alignment horizontal="center" vertical="center" wrapText="1"/>
    </xf>
    <xf numFmtId="0" fontId="6" fillId="6" borderId="31" xfId="0" applyFont="1" applyFill="1" applyBorder="1" applyAlignment="1">
      <alignment horizontal="center" vertical="center" wrapText="1"/>
    </xf>
    <xf numFmtId="0" fontId="6" fillId="6" borderId="30" xfId="0" applyFont="1" applyFill="1" applyBorder="1" applyAlignment="1">
      <alignment horizontal="center" vertical="center" wrapText="1"/>
    </xf>
    <xf numFmtId="0" fontId="6" fillId="6" borderId="61" xfId="0" applyFont="1" applyFill="1" applyBorder="1" applyAlignment="1">
      <alignment horizontal="center" vertical="center" wrapText="1"/>
    </xf>
    <xf numFmtId="0" fontId="6" fillId="13" borderId="4" xfId="0" applyFont="1" applyFill="1" applyBorder="1" applyAlignment="1">
      <alignment horizontal="left" vertical="center" wrapText="1"/>
    </xf>
    <xf numFmtId="0" fontId="6" fillId="13" borderId="6" xfId="0" applyFont="1" applyFill="1" applyBorder="1" applyAlignment="1">
      <alignment horizontal="left" vertical="center" wrapText="1"/>
    </xf>
    <xf numFmtId="0" fontId="6" fillId="6" borderId="103" xfId="0" applyFont="1" applyFill="1" applyBorder="1" applyAlignment="1">
      <alignment horizontal="center" vertical="center" wrapText="1"/>
    </xf>
    <xf numFmtId="0" fontId="6" fillId="6" borderId="69" xfId="0" applyFont="1" applyFill="1" applyBorder="1" applyAlignment="1">
      <alignment horizontal="center" vertical="center" wrapText="1"/>
    </xf>
    <xf numFmtId="0" fontId="6" fillId="6" borderId="106" xfId="0" applyFont="1" applyFill="1" applyBorder="1" applyAlignment="1">
      <alignment horizontal="center" vertical="center" wrapText="1"/>
    </xf>
    <xf numFmtId="0" fontId="6" fillId="6" borderId="104" xfId="0" applyFont="1" applyFill="1" applyBorder="1" applyAlignment="1">
      <alignment horizontal="center" vertical="center" wrapText="1"/>
    </xf>
    <xf numFmtId="0" fontId="6" fillId="6" borderId="107" xfId="0" applyFont="1" applyFill="1" applyBorder="1" applyAlignment="1">
      <alignment horizontal="center" vertical="center" wrapText="1"/>
    </xf>
    <xf numFmtId="166" fontId="6" fillId="6" borderId="104" xfId="1" applyNumberFormat="1" applyFont="1" applyFill="1" applyBorder="1" applyAlignment="1">
      <alignment horizontal="center" vertical="center" wrapText="1"/>
    </xf>
    <xf numFmtId="166" fontId="6" fillId="6" borderId="107" xfId="1" applyNumberFormat="1" applyFont="1" applyFill="1" applyBorder="1" applyAlignment="1">
      <alignment horizontal="center" vertical="center" wrapText="1"/>
    </xf>
    <xf numFmtId="0" fontId="6" fillId="6" borderId="105" xfId="0" applyFont="1" applyFill="1" applyBorder="1" applyAlignment="1">
      <alignment horizontal="center" vertical="center" wrapText="1"/>
    </xf>
    <xf numFmtId="0" fontId="6" fillId="6" borderId="68" xfId="0" applyFont="1" applyFill="1" applyBorder="1" applyAlignment="1">
      <alignment horizontal="center" vertical="center" wrapText="1"/>
    </xf>
    <xf numFmtId="0" fontId="6" fillId="6" borderId="108" xfId="0" applyFont="1" applyFill="1" applyBorder="1" applyAlignment="1">
      <alignment horizontal="center" vertical="center" wrapText="1"/>
    </xf>
    <xf numFmtId="0" fontId="40" fillId="0" borderId="0" xfId="0" applyFont="1" applyAlignment="1">
      <alignment horizontal="left" vertical="center" wrapText="1"/>
    </xf>
    <xf numFmtId="166" fontId="6" fillId="6" borderId="105" xfId="1" applyNumberFormat="1" applyFont="1" applyFill="1" applyBorder="1" applyAlignment="1">
      <alignment horizontal="center" vertical="center" wrapText="1"/>
    </xf>
    <xf numFmtId="166" fontId="6" fillId="6" borderId="68" xfId="1" applyNumberFormat="1" applyFont="1" applyFill="1" applyBorder="1" applyAlignment="1">
      <alignment horizontal="center" vertical="center" wrapText="1"/>
    </xf>
    <xf numFmtId="166" fontId="6" fillId="6" borderId="108" xfId="1" applyNumberFormat="1" applyFont="1" applyFill="1" applyBorder="1" applyAlignment="1">
      <alignment horizontal="center" vertical="center" wrapText="1"/>
    </xf>
    <xf numFmtId="0" fontId="6" fillId="13" borderId="4" xfId="0" applyFont="1" applyFill="1" applyBorder="1" applyAlignment="1">
      <alignment horizontal="left" vertical="center"/>
    </xf>
    <xf numFmtId="0" fontId="6" fillId="13" borderId="6" xfId="0" applyFont="1" applyFill="1" applyBorder="1" applyAlignment="1">
      <alignment horizontal="left" vertical="center"/>
    </xf>
    <xf numFmtId="0" fontId="37" fillId="0" borderId="0" xfId="0" applyFont="1" applyAlignment="1">
      <alignment horizontal="left"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6" fillId="13" borderId="46" xfId="0" applyFont="1" applyFill="1" applyBorder="1" applyAlignment="1">
      <alignment horizontal="left" vertical="center" wrapText="1"/>
    </xf>
    <xf numFmtId="0" fontId="6" fillId="13" borderId="47" xfId="0" applyFont="1" applyFill="1" applyBorder="1" applyAlignment="1">
      <alignment horizontal="left" vertical="center" wrapText="1"/>
    </xf>
    <xf numFmtId="0" fontId="46" fillId="0" borderId="0" xfId="0" applyFont="1" applyAlignment="1">
      <alignment horizontal="left" vertical="center" wrapText="1"/>
    </xf>
    <xf numFmtId="166" fontId="6" fillId="6" borderId="67" xfId="1" applyNumberFormat="1" applyFont="1" applyFill="1" applyBorder="1" applyAlignment="1">
      <alignment horizontal="center" vertical="center"/>
    </xf>
    <xf numFmtId="166" fontId="6" fillId="6" borderId="140" xfId="1" applyNumberFormat="1" applyFont="1" applyFill="1" applyBorder="1" applyAlignment="1">
      <alignment horizontal="center" vertical="center"/>
    </xf>
    <xf numFmtId="166" fontId="9" fillId="0" borderId="0" xfId="1" applyNumberFormat="1" applyFont="1" applyFill="1" applyBorder="1" applyAlignment="1">
      <alignment horizontal="center" vertical="center"/>
    </xf>
    <xf numFmtId="0" fontId="6" fillId="6" borderId="130" xfId="0" applyFont="1" applyFill="1" applyBorder="1" applyAlignment="1">
      <alignment horizontal="center" vertical="center"/>
    </xf>
    <xf numFmtId="0" fontId="6" fillId="6" borderId="131" xfId="0" applyFont="1" applyFill="1" applyBorder="1" applyAlignment="1">
      <alignment horizontal="center" vertical="center"/>
    </xf>
    <xf numFmtId="0" fontId="6" fillId="6" borderId="132" xfId="0" applyFont="1" applyFill="1" applyBorder="1" applyAlignment="1">
      <alignment horizontal="center" vertical="center"/>
    </xf>
    <xf numFmtId="0" fontId="6" fillId="6" borderId="129" xfId="0" applyFont="1" applyFill="1" applyBorder="1" applyAlignment="1">
      <alignment horizontal="center" vertical="center"/>
    </xf>
    <xf numFmtId="0" fontId="6" fillId="6" borderId="66" xfId="0" applyFont="1" applyFill="1" applyBorder="1" applyAlignment="1">
      <alignment horizontal="center" vertical="center"/>
    </xf>
    <xf numFmtId="0" fontId="6" fillId="6" borderId="128" xfId="0" applyFont="1" applyFill="1" applyBorder="1" applyAlignment="1">
      <alignment horizontal="center" vertical="center"/>
    </xf>
    <xf numFmtId="0" fontId="6" fillId="6" borderId="133" xfId="0" applyFont="1" applyFill="1" applyBorder="1" applyAlignment="1">
      <alignment horizontal="center" vertical="center"/>
    </xf>
    <xf numFmtId="0" fontId="6" fillId="6" borderId="134" xfId="0" applyFont="1" applyFill="1" applyBorder="1" applyAlignment="1">
      <alignment horizontal="center" vertical="center"/>
    </xf>
    <xf numFmtId="166" fontId="6" fillId="6" borderId="62" xfId="1" applyNumberFormat="1" applyFont="1" applyFill="1" applyBorder="1" applyAlignment="1">
      <alignment horizontal="center" vertical="center"/>
    </xf>
    <xf numFmtId="166" fontId="6" fillId="6" borderId="64" xfId="1" applyNumberFormat="1" applyFont="1" applyFill="1" applyBorder="1" applyAlignment="1">
      <alignment horizontal="center" vertical="center"/>
    </xf>
    <xf numFmtId="166" fontId="6" fillId="6" borderId="133" xfId="1" applyNumberFormat="1" applyFont="1" applyFill="1" applyBorder="1" applyAlignment="1">
      <alignment horizontal="center" vertical="center"/>
    </xf>
    <xf numFmtId="166" fontId="6" fillId="6" borderId="134" xfId="1" applyNumberFormat="1" applyFont="1" applyFill="1" applyBorder="1" applyAlignment="1">
      <alignment horizontal="center" vertical="center"/>
    </xf>
    <xf numFmtId="0" fontId="6" fillId="6" borderId="138" xfId="0" applyFont="1" applyFill="1" applyBorder="1" applyAlignment="1">
      <alignment horizontal="center" vertical="center" wrapText="1"/>
    </xf>
    <xf numFmtId="0" fontId="6" fillId="6" borderId="114" xfId="0" applyFont="1" applyFill="1" applyBorder="1" applyAlignment="1">
      <alignment horizontal="center" vertical="center"/>
    </xf>
    <xf numFmtId="0" fontId="6" fillId="6" borderId="115" xfId="0" applyFont="1" applyFill="1" applyBorder="1" applyAlignment="1">
      <alignment horizontal="center" vertical="center"/>
    </xf>
    <xf numFmtId="0" fontId="6" fillId="6" borderId="116" xfId="0" applyFont="1" applyFill="1" applyBorder="1" applyAlignment="1">
      <alignment horizontal="center" vertical="center"/>
    </xf>
    <xf numFmtId="0" fontId="6" fillId="6" borderId="139" xfId="0" applyFont="1" applyFill="1" applyBorder="1" applyAlignment="1">
      <alignment horizontal="center" vertical="center"/>
    </xf>
    <xf numFmtId="0" fontId="6" fillId="6" borderId="19" xfId="0" applyFont="1" applyFill="1" applyBorder="1" applyAlignment="1">
      <alignment horizontal="center" vertical="center"/>
    </xf>
    <xf numFmtId="0" fontId="6" fillId="6" borderId="31" xfId="0" applyFont="1" applyFill="1" applyBorder="1" applyAlignment="1">
      <alignment horizontal="center" vertical="center"/>
    </xf>
    <xf numFmtId="166" fontId="6" fillId="6" borderId="139" xfId="1" applyNumberFormat="1" applyFont="1" applyFill="1" applyBorder="1" applyAlignment="1">
      <alignment horizontal="center" vertical="center" wrapText="1"/>
    </xf>
    <xf numFmtId="166" fontId="6" fillId="6" borderId="0" xfId="1" applyNumberFormat="1" applyFont="1" applyFill="1" applyBorder="1" applyAlignment="1">
      <alignment horizontal="center" vertical="center"/>
    </xf>
    <xf numFmtId="166" fontId="6" fillId="6" borderId="38" xfId="1" applyNumberFormat="1" applyFont="1" applyFill="1" applyBorder="1" applyAlignment="1">
      <alignment horizontal="center" vertical="center"/>
    </xf>
    <xf numFmtId="0" fontId="9" fillId="0" borderId="0" xfId="0" applyFont="1" applyAlignment="1">
      <alignment horizontal="center" vertical="center"/>
    </xf>
    <xf numFmtId="0" fontId="6" fillId="6" borderId="107" xfId="0" applyFont="1" applyFill="1" applyBorder="1" applyAlignment="1">
      <alignment horizontal="center" vertical="center"/>
    </xf>
    <xf numFmtId="166" fontId="6" fillId="6" borderId="108" xfId="1" applyNumberFormat="1" applyFont="1" applyFill="1" applyBorder="1" applyAlignment="1">
      <alignment horizontal="center" vertical="center"/>
    </xf>
    <xf numFmtId="166" fontId="6" fillId="6" borderId="18" xfId="1" applyNumberFormat="1" applyFont="1" applyFill="1" applyBorder="1" applyAlignment="1">
      <alignment horizontal="center" vertical="center"/>
    </xf>
    <xf numFmtId="166" fontId="6" fillId="6" borderId="107" xfId="1" applyNumberFormat="1" applyFont="1" applyFill="1" applyBorder="1" applyAlignment="1">
      <alignment horizontal="center" vertical="center"/>
    </xf>
    <xf numFmtId="0" fontId="7" fillId="0" borderId="10" xfId="11" applyFont="1" applyBorder="1" applyAlignment="1">
      <alignment horizontal="right" vertical="center"/>
    </xf>
    <xf numFmtId="166" fontId="45" fillId="0" borderId="0" xfId="1" applyNumberFormat="1" applyFont="1" applyFill="1" applyBorder="1" applyAlignment="1">
      <alignment horizontal="center" vertical="center"/>
    </xf>
    <xf numFmtId="166" fontId="7" fillId="0" borderId="10" xfId="1" applyNumberFormat="1" applyFont="1" applyFill="1" applyBorder="1" applyAlignment="1">
      <alignment horizontal="right" vertical="center"/>
    </xf>
    <xf numFmtId="166" fontId="7" fillId="0" borderId="0" xfId="1" applyNumberFormat="1" applyFont="1" applyFill="1" applyBorder="1" applyAlignment="1">
      <alignment horizontal="right" vertical="center"/>
    </xf>
  </cellXfs>
  <cellStyles count="14">
    <cellStyle name="Comma" xfId="1" builtinId="3"/>
    <cellStyle name="Comma 10" xfId="3"/>
    <cellStyle name="Comma 7" xfId="12"/>
    <cellStyle name="Comma 74" xfId="6"/>
    <cellStyle name="Comma 75" xfId="7"/>
    <cellStyle name="Comma 79" xfId="5"/>
    <cellStyle name="Comma 8" xfId="13"/>
    <cellStyle name="Comma 98" xfId="4"/>
    <cellStyle name="Hyperlink" xfId="9" builtinId="8"/>
    <cellStyle name="Hyperlink 2" xfId="10"/>
    <cellStyle name="Normal" xfId="0" builtinId="0"/>
    <cellStyle name="Normal 11 6" xfId="11"/>
    <cellStyle name="Normal 2" xfId="8"/>
    <cellStyle name="Percent" xfId="2" builtinId="5"/>
  </cellStyles>
  <dxfs count="0"/>
  <tableStyles count="0" defaultTableStyle="TableStyleMedium2" defaultPivotStyle="PivotStyleLight16"/>
  <colors>
    <mruColors>
      <color rgb="FF99CCFF"/>
      <color rgb="FFCCFFFF"/>
      <color rgb="FF33CC33"/>
      <color rgb="FF00CC00"/>
      <color rgb="FF009900"/>
      <color rgb="FF66FF66"/>
      <color rgb="FF2929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tx>
            <c:strRef>
              <c:f>'1.Market Share'!$I$5:$I$7</c:f>
              <c:strCache>
                <c:ptCount val="3"/>
                <c:pt idx="0">
                  <c:v>2022 (a)</c:v>
                </c:pt>
                <c:pt idx="1">
                  <c:v>Gross Written Premium</c:v>
                </c:pt>
                <c:pt idx="2">
                  <c:v>(LKR.'000)</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4BF-45AB-8669-3380A9F184C0}"/>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14BF-45AB-8669-3380A9F184C0}"/>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14BF-45AB-8669-3380A9F184C0}"/>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14BF-45AB-8669-3380A9F184C0}"/>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14BF-45AB-8669-3380A9F184C0}"/>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14BF-45AB-8669-3380A9F184C0}"/>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14BF-45AB-8669-3380A9F184C0}"/>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14BF-45AB-8669-3380A9F184C0}"/>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14BF-45AB-8669-3380A9F184C0}"/>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13-14BF-45AB-8669-3380A9F184C0}"/>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15-14BF-45AB-8669-3380A9F184C0}"/>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7-14BF-45AB-8669-3380A9F184C0}"/>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9-14BF-45AB-8669-3380A9F184C0}"/>
              </c:ext>
            </c:extLst>
          </c:dPt>
          <c:dPt>
            <c:idx val="13"/>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1B-14BF-45AB-8669-3380A9F184C0}"/>
              </c:ext>
            </c:extLst>
          </c:dPt>
          <c:dLbls>
            <c:dLbl>
              <c:idx val="8"/>
              <c:layout>
                <c:manualLayout>
                  <c:x val="4.9481983054757627E-3"/>
                  <c:y val="9.379542523522341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1-14BF-45AB-8669-3380A9F184C0}"/>
                </c:ext>
              </c:extLst>
            </c:dLbl>
            <c:dLbl>
              <c:idx val="9"/>
              <c:layout>
                <c:manualLayout>
                  <c:x val="-7.4222974582137799E-3"/>
                  <c:y val="-1.3756503451531007E-16"/>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3-14BF-45AB-8669-3380A9F184C0}"/>
                </c:ext>
              </c:extLst>
            </c:dLbl>
            <c:spPr>
              <a:solidFill>
                <a:schemeClr val="tx2">
                  <a:lumMod val="5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'1.Market Share'!$B$8:$B$21</c:f>
              <c:strCache>
                <c:ptCount val="14"/>
                <c:pt idx="0">
                  <c:v>Allianz Gen.</c:v>
                </c:pt>
                <c:pt idx="1">
                  <c:v>Amana Gen.</c:v>
                </c:pt>
                <c:pt idx="2">
                  <c:v>Ceylinco Gen.</c:v>
                </c:pt>
                <c:pt idx="3">
                  <c:v>Continental</c:v>
                </c:pt>
                <c:pt idx="4">
                  <c:v>Cooperative Gen.</c:v>
                </c:pt>
                <c:pt idx="5">
                  <c:v>Fairfirst</c:v>
                </c:pt>
                <c:pt idx="6">
                  <c:v>HNB Gen.</c:v>
                </c:pt>
                <c:pt idx="7">
                  <c:v>LOLC Gen.</c:v>
                </c:pt>
                <c:pt idx="8">
                  <c:v>MBSL</c:v>
                </c:pt>
                <c:pt idx="9">
                  <c:v>Orient</c:v>
                </c:pt>
                <c:pt idx="10">
                  <c:v>People’s</c:v>
                </c:pt>
                <c:pt idx="11">
                  <c:v>Sanasa Gen.</c:v>
                </c:pt>
                <c:pt idx="12">
                  <c:v>SLIC</c:v>
                </c:pt>
                <c:pt idx="13">
                  <c:v>NITF</c:v>
                </c:pt>
              </c:strCache>
            </c:strRef>
          </c:cat>
          <c:val>
            <c:numRef>
              <c:f>'1.Market Share'!$I$8:$I$21</c:f>
              <c:numCache>
                <c:formatCode>_(* #,##0_);_(* \(#,##0\);_(* "-"??_);_(@_)</c:formatCode>
                <c:ptCount val="14"/>
                <c:pt idx="0">
                  <c:v>14162057.892419999</c:v>
                </c:pt>
                <c:pt idx="1">
                  <c:v>3020051.2387555041</c:v>
                </c:pt>
                <c:pt idx="2">
                  <c:v>22013615.794574223</c:v>
                </c:pt>
                <c:pt idx="3">
                  <c:v>6753682.8041500002</c:v>
                </c:pt>
                <c:pt idx="4">
                  <c:v>4876507.7575199958</c:v>
                </c:pt>
                <c:pt idx="5">
                  <c:v>12628446.63467388</c:v>
                </c:pt>
                <c:pt idx="6">
                  <c:v>6211166.7380205169</c:v>
                </c:pt>
                <c:pt idx="7">
                  <c:v>7685948.3540999768</c:v>
                </c:pt>
                <c:pt idx="8">
                  <c:v>583430.85691001662</c:v>
                </c:pt>
                <c:pt idx="9">
                  <c:v>2340612.0483314414</c:v>
                </c:pt>
                <c:pt idx="10">
                  <c:v>5793709.9266299978</c:v>
                </c:pt>
                <c:pt idx="11">
                  <c:v>1004632.6860999991</c:v>
                </c:pt>
                <c:pt idx="12">
                  <c:v>19319718.156219997</c:v>
                </c:pt>
                <c:pt idx="13">
                  <c:v>15185349.877629999</c:v>
                </c:pt>
              </c:numCache>
            </c:numRef>
          </c:val>
          <c:extLst>
            <c:ext xmlns:c16="http://schemas.microsoft.com/office/drawing/2014/chart" uri="{C3380CC4-5D6E-409C-BE32-E72D297353CC}">
              <c16:uniqueId val="{0000001C-14BF-45AB-8669-3380A9F184C0}"/>
            </c:ext>
          </c:extLst>
        </c:ser>
        <c:ser>
          <c:idx val="1"/>
          <c:order val="1"/>
          <c:tx>
            <c:strRef>
              <c:f>'1.Market Share'!$K$5:$K$7</c:f>
              <c:strCache>
                <c:ptCount val="3"/>
                <c:pt idx="0">
                  <c:v>2023 (b)</c:v>
                </c:pt>
                <c:pt idx="1">
                  <c:v>Gross Written Premium</c:v>
                </c:pt>
                <c:pt idx="2">
                  <c:v>(LKR.'000)</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47-14BF-45AB-8669-3380A9F184C0}"/>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48-14BF-45AB-8669-3380A9F184C0}"/>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49-14BF-45AB-8669-3380A9F184C0}"/>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4A-14BF-45AB-8669-3380A9F184C0}"/>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4B-14BF-45AB-8669-3380A9F184C0}"/>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4C-14BF-45AB-8669-3380A9F184C0}"/>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4D-14BF-45AB-8669-3380A9F184C0}"/>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4E-14BF-45AB-8669-3380A9F184C0}"/>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4F-14BF-45AB-8669-3380A9F184C0}"/>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50-14BF-45AB-8669-3380A9F184C0}"/>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51-14BF-45AB-8669-3380A9F184C0}"/>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52-14BF-45AB-8669-3380A9F184C0}"/>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53-14BF-45AB-8669-3380A9F184C0}"/>
              </c:ext>
            </c:extLst>
          </c:dPt>
          <c:dPt>
            <c:idx val="13"/>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54-14BF-45AB-8669-3380A9F184C0}"/>
              </c:ext>
            </c:extLst>
          </c:dPt>
          <c:dLbls>
            <c:dLbl>
              <c:idx val="0"/>
              <c:layout>
                <c:manualLayout>
                  <c:x val="7.1816175673912713E-2"/>
                  <c:y val="-0.1067215285844333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47-14BF-45AB-8669-3380A9F184C0}"/>
                </c:ext>
              </c:extLst>
            </c:dLbl>
            <c:dLbl>
              <c:idx val="1"/>
              <c:layout>
                <c:manualLayout>
                  <c:x val="9.3689477522590506E-2"/>
                  <c:y val="-9.388657878439352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48-14BF-45AB-8669-3380A9F184C0}"/>
                </c:ext>
              </c:extLst>
            </c:dLbl>
            <c:dLbl>
              <c:idx val="2"/>
              <c:layout>
                <c:manualLayout>
                  <c:x val="9.8221325956833222E-2"/>
                  <c:y val="-3.898133297002499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49-14BF-45AB-8669-3380A9F184C0}"/>
                </c:ext>
              </c:extLst>
            </c:dLbl>
            <c:dLbl>
              <c:idx val="3"/>
              <c:layout>
                <c:manualLayout>
                  <c:x val="0.1294436988055068"/>
                  <c:y val="2.665946632914099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4A-14BF-45AB-8669-3380A9F184C0}"/>
                </c:ext>
              </c:extLst>
            </c:dLbl>
            <c:dLbl>
              <c:idx val="4"/>
              <c:layout>
                <c:manualLayout>
                  <c:x val="8.6202874377225902E-2"/>
                  <c:y val="0.1138258444948657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4B-14BF-45AB-8669-3380A9F184C0}"/>
                </c:ext>
              </c:extLst>
            </c:dLbl>
            <c:dLbl>
              <c:idx val="5"/>
              <c:layout>
                <c:manualLayout>
                  <c:x val="6.287869423670292E-2"/>
                  <c:y val="0.10979441372172419"/>
                </c:manualLayout>
              </c:layout>
              <c:showLegendKey val="0"/>
              <c:showVal val="0"/>
              <c:showCatName val="1"/>
              <c:showSerName val="0"/>
              <c:showPercent val="1"/>
              <c:showBubbleSize val="0"/>
              <c:extLst>
                <c:ext xmlns:c15="http://schemas.microsoft.com/office/drawing/2012/chart" uri="{CE6537A1-D6FC-4f65-9D91-7224C49458BB}">
                  <c15:layout>
                    <c:manualLayout>
                      <c:w val="8.4604099087445581E-2"/>
                      <c:h val="5.1327181272870802E-2"/>
                    </c:manualLayout>
                  </c15:layout>
                </c:ext>
                <c:ext xmlns:c16="http://schemas.microsoft.com/office/drawing/2014/chart" uri="{C3380CC4-5D6E-409C-BE32-E72D297353CC}">
                  <c16:uniqueId val="{0000004C-14BF-45AB-8669-3380A9F184C0}"/>
                </c:ext>
              </c:extLst>
            </c:dLbl>
            <c:dLbl>
              <c:idx val="6"/>
              <c:layout>
                <c:manualLayout>
                  <c:x val="-8.6260343609514817E-3"/>
                  <c:y val="0.11091272106732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4D-14BF-45AB-8669-3380A9F184C0}"/>
                </c:ext>
              </c:extLst>
            </c:dLbl>
            <c:dLbl>
              <c:idx val="7"/>
              <c:layout>
                <c:manualLayout>
                  <c:x val="-6.0396266915557148E-2"/>
                  <c:y val="0.12757492445036975"/>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4E-14BF-45AB-8669-3380A9F184C0}"/>
                </c:ext>
              </c:extLst>
            </c:dLbl>
            <c:dLbl>
              <c:idx val="8"/>
              <c:layout>
                <c:manualLayout>
                  <c:x val="-9.2302308032552571E-2"/>
                  <c:y val="0.1073007847944469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4F-14BF-45AB-8669-3380A9F184C0}"/>
                </c:ext>
              </c:extLst>
            </c:dLbl>
            <c:dLbl>
              <c:idx val="9"/>
              <c:layout>
                <c:manualLayout>
                  <c:x val="-0.13231983849533555"/>
                  <c:y val="5.7911997402581315E-2"/>
                </c:manualLayout>
              </c:layout>
              <c:showLegendKey val="0"/>
              <c:showVal val="0"/>
              <c:showCatName val="1"/>
              <c:showSerName val="0"/>
              <c:showPercent val="1"/>
              <c:showBubbleSize val="0"/>
              <c:extLst>
                <c:ext xmlns:c15="http://schemas.microsoft.com/office/drawing/2012/chart" uri="{CE6537A1-D6FC-4f65-9D91-7224C49458BB}">
                  <c15:layout>
                    <c:manualLayout>
                      <c:w val="6.3156416736871668E-2"/>
                      <c:h val="5.1327181272870802E-2"/>
                    </c:manualLayout>
                  </c15:layout>
                </c:ext>
                <c:ext xmlns:c16="http://schemas.microsoft.com/office/drawing/2014/chart" uri="{C3380CC4-5D6E-409C-BE32-E72D297353CC}">
                  <c16:uniqueId val="{00000050-14BF-45AB-8669-3380A9F184C0}"/>
                </c:ext>
              </c:extLst>
            </c:dLbl>
            <c:dLbl>
              <c:idx val="10"/>
              <c:layout>
                <c:manualLayout>
                  <c:x val="-0.12830541838429049"/>
                  <c:y val="3.62599820119576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51-14BF-45AB-8669-3380A9F184C0}"/>
                </c:ext>
              </c:extLst>
            </c:dLbl>
            <c:dLbl>
              <c:idx val="11"/>
              <c:layout>
                <c:manualLayout>
                  <c:x val="-0.12708268741325435"/>
                  <c:y val="-1.716279030607300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52-14BF-45AB-8669-3380A9F184C0}"/>
                </c:ext>
              </c:extLst>
            </c:dLbl>
            <c:dLbl>
              <c:idx val="12"/>
              <c:layout>
                <c:manualLayout>
                  <c:x val="-0.12752632963844979"/>
                  <c:y val="-3.8360435486377562E-2"/>
                </c:manualLayout>
              </c:layout>
              <c:showLegendKey val="0"/>
              <c:showVal val="0"/>
              <c:showCatName val="1"/>
              <c:showSerName val="0"/>
              <c:showPercent val="1"/>
              <c:showBubbleSize val="0"/>
              <c:extLst>
                <c:ext xmlns:c15="http://schemas.microsoft.com/office/drawing/2012/chart" uri="{CE6537A1-D6FC-4f65-9D91-7224C49458BB}">
                  <c15:layout>
                    <c:manualLayout>
                      <c:w val="4.6742488065150238E-2"/>
                      <c:h val="5.1327181272870802E-2"/>
                    </c:manualLayout>
                  </c15:layout>
                </c:ext>
                <c:ext xmlns:c16="http://schemas.microsoft.com/office/drawing/2014/chart" uri="{C3380CC4-5D6E-409C-BE32-E72D297353CC}">
                  <c16:uniqueId val="{00000053-14BF-45AB-8669-3380A9F184C0}"/>
                </c:ext>
              </c:extLst>
            </c:dLbl>
            <c:dLbl>
              <c:idx val="13"/>
              <c:layout>
                <c:manualLayout>
                  <c:x val="-0.12095972997056918"/>
                  <c:y val="-9.0277771634170917E-2"/>
                </c:manualLayout>
              </c:layout>
              <c:numFmt formatCode="0.0%" sourceLinked="0"/>
              <c:spPr>
                <a:solidFill>
                  <a:schemeClr val="bg1">
                    <a:lumMod val="95000"/>
                  </a:schemeClr>
                </a:solid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tx1"/>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1014456701758109"/>
                      <c:h val="6.2562609497505042E-2"/>
                    </c:manualLayout>
                  </c15:layout>
                </c:ext>
                <c:ext xmlns:c16="http://schemas.microsoft.com/office/drawing/2014/chart" uri="{C3380CC4-5D6E-409C-BE32-E72D297353CC}">
                  <c16:uniqueId val="{00000054-14BF-45AB-8669-3380A9F184C0}"/>
                </c:ext>
              </c:extLst>
            </c:dLbl>
            <c:numFmt formatCode="0.0%" sourceLinked="0"/>
            <c:spPr>
              <a:solidFill>
                <a:schemeClr val="bg1">
                  <a:lumMod val="95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'1.Market Share'!$B$8:$B$21</c:f>
              <c:strCache>
                <c:ptCount val="14"/>
                <c:pt idx="0">
                  <c:v>Allianz Gen.</c:v>
                </c:pt>
                <c:pt idx="1">
                  <c:v>Amana Gen.</c:v>
                </c:pt>
                <c:pt idx="2">
                  <c:v>Ceylinco Gen.</c:v>
                </c:pt>
                <c:pt idx="3">
                  <c:v>Continental</c:v>
                </c:pt>
                <c:pt idx="4">
                  <c:v>Cooperative Gen.</c:v>
                </c:pt>
                <c:pt idx="5">
                  <c:v>Fairfirst</c:v>
                </c:pt>
                <c:pt idx="6">
                  <c:v>HNB Gen.</c:v>
                </c:pt>
                <c:pt idx="7">
                  <c:v>LOLC Gen.</c:v>
                </c:pt>
                <c:pt idx="8">
                  <c:v>MBSL</c:v>
                </c:pt>
                <c:pt idx="9">
                  <c:v>Orient</c:v>
                </c:pt>
                <c:pt idx="10">
                  <c:v>People’s</c:v>
                </c:pt>
                <c:pt idx="11">
                  <c:v>Sanasa Gen.</c:v>
                </c:pt>
                <c:pt idx="12">
                  <c:v>SLIC</c:v>
                </c:pt>
                <c:pt idx="13">
                  <c:v>NITF</c:v>
                </c:pt>
              </c:strCache>
            </c:strRef>
          </c:cat>
          <c:val>
            <c:numRef>
              <c:f>'1.Market Share'!$K$8:$K$21</c:f>
              <c:numCache>
                <c:formatCode>_(* #,##0_);_(* \(#,##0\);_(* "-"??_);_(@_)</c:formatCode>
                <c:ptCount val="14"/>
                <c:pt idx="0">
                  <c:v>10793731.584420001</c:v>
                </c:pt>
                <c:pt idx="1">
                  <c:v>3343699.5478266249</c:v>
                </c:pt>
                <c:pt idx="2">
                  <c:v>22798280</c:v>
                </c:pt>
                <c:pt idx="3">
                  <c:v>8794091.0624499992</c:v>
                </c:pt>
                <c:pt idx="4">
                  <c:v>4310763.9324600007</c:v>
                </c:pt>
                <c:pt idx="5">
                  <c:v>12117651.638524806</c:v>
                </c:pt>
                <c:pt idx="6">
                  <c:v>7271155.0090406761</c:v>
                </c:pt>
                <c:pt idx="7">
                  <c:v>8259788.0332328836</c:v>
                </c:pt>
                <c:pt idx="8">
                  <c:v>683940.42610416492</c:v>
                </c:pt>
                <c:pt idx="9">
                  <c:v>2763650.4735834715</c:v>
                </c:pt>
                <c:pt idx="10">
                  <c:v>4514675.2237800015</c:v>
                </c:pt>
                <c:pt idx="11">
                  <c:v>1629115.2056984007</c:v>
                </c:pt>
                <c:pt idx="12">
                  <c:v>21960643.99704</c:v>
                </c:pt>
                <c:pt idx="13">
                  <c:v>15578576.505059997</c:v>
                </c:pt>
              </c:numCache>
            </c:numRef>
          </c:val>
          <c:extLst>
            <c:ext xmlns:c16="http://schemas.microsoft.com/office/drawing/2014/chart" uri="{C3380CC4-5D6E-409C-BE32-E72D297353CC}">
              <c16:uniqueId val="{0000003A-14BF-45AB-8669-3380A9F184C0}"/>
            </c:ext>
          </c:extLst>
        </c:ser>
        <c:dLbls>
          <c:showLegendKey val="0"/>
          <c:showVal val="0"/>
          <c:showCatName val="1"/>
          <c:showSerName val="0"/>
          <c:showPercent val="1"/>
          <c:showBubbleSize val="0"/>
          <c:showLeaderLines val="1"/>
        </c:dLbls>
        <c:firstSliceAng val="0"/>
        <c:holeSize val="50"/>
      </c:doughnut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barChart>
        <c:barDir val="col"/>
        <c:grouping val="stacked"/>
        <c:varyColors val="0"/>
        <c:ser>
          <c:idx val="1"/>
          <c:order val="1"/>
          <c:tx>
            <c:strRef>
              <c:f>'3.Reinsurance &amp; Retention '!$B$8</c:f>
              <c:strCache>
                <c:ptCount val="1"/>
                <c:pt idx="0">
                  <c:v>Total Reinsurance Premium (LKR 000')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'3.Reinsurance &amp; Retention '!$C$6:$G$6</c:f>
              <c:strCache>
                <c:ptCount val="5"/>
                <c:pt idx="0">
                  <c:v>2019</c:v>
                </c:pt>
                <c:pt idx="1">
                  <c:v>2020</c:v>
                </c:pt>
                <c:pt idx="2">
                  <c:v>2021</c:v>
                </c:pt>
                <c:pt idx="3">
                  <c:v>2022 (a)</c:v>
                </c:pt>
                <c:pt idx="4">
                  <c:v>2023 (b)</c:v>
                </c:pt>
              </c:strCache>
            </c:strRef>
          </c:cat>
          <c:val>
            <c:numRef>
              <c:f>'3.Reinsurance &amp; Retention '!$C$8:$G$8</c:f>
              <c:numCache>
                <c:formatCode>_(* #,##0_);_(* \(#,##0\);_(* "-"??_);_(@_)</c:formatCode>
                <c:ptCount val="5"/>
                <c:pt idx="0">
                  <c:v>17865954.306659631</c:v>
                </c:pt>
                <c:pt idx="1">
                  <c:v>18611606.780000001</c:v>
                </c:pt>
                <c:pt idx="2">
                  <c:v>20985494.915384177</c:v>
                </c:pt>
                <c:pt idx="3">
                  <c:v>23539170.043214902</c:v>
                </c:pt>
                <c:pt idx="4">
                  <c:v>26050371.261689991</c:v>
                </c:pt>
              </c:numCache>
            </c:numRef>
          </c:val>
          <c:extLst>
            <c:ext xmlns:c16="http://schemas.microsoft.com/office/drawing/2014/chart" uri="{C3380CC4-5D6E-409C-BE32-E72D297353CC}">
              <c16:uniqueId val="{00000000-FB4C-479B-BB80-42CC9392BBD8}"/>
            </c:ext>
          </c:extLst>
        </c:ser>
        <c:ser>
          <c:idx val="2"/>
          <c:order val="2"/>
          <c:tx>
            <c:strRef>
              <c:f>'3.Reinsurance &amp; Retention '!$B$9</c:f>
              <c:strCache>
                <c:ptCount val="1"/>
                <c:pt idx="0">
                  <c:v>Total Retained Premium (LKR 000')</c:v>
                </c:pt>
              </c:strCache>
            </c:strRef>
          </c:tx>
          <c:spPr>
            <a:solidFill>
              <a:schemeClr val="accent3">
                <a:tint val="65000"/>
              </a:schemeClr>
            </a:solidFill>
            <a:ln>
              <a:noFill/>
            </a:ln>
            <a:effectLst/>
          </c:spPr>
          <c:invertIfNegative val="0"/>
          <c:dLbls>
            <c:dLbl>
              <c:idx val="0"/>
              <c:layout>
                <c:manualLayout>
                  <c:x val="-1.8400956849756187E-3"/>
                  <c:y val="-9.391872554507987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B4C-479B-BB80-42CC9392BBD8}"/>
                </c:ext>
              </c:extLst>
            </c:dLbl>
            <c:dLbl>
              <c:idx val="1"/>
              <c:layout>
                <c:manualLayout>
                  <c:x val="2.4192187127588904E-3"/>
                  <c:y val="-1.56531209241799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B4C-479B-BB80-42CC9392BBD8}"/>
                </c:ext>
              </c:extLst>
            </c:dLbl>
            <c:dLbl>
              <c:idx val="2"/>
              <c:layout>
                <c:manualLayout>
                  <c:x val="8.132560740063027E-3"/>
                  <c:y val="3.130624184835996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B4C-479B-BB80-42CC9392BBD8}"/>
                </c:ext>
              </c:extLst>
            </c:dLbl>
            <c:dLbl>
              <c:idx val="3"/>
              <c:layout>
                <c:manualLayout>
                  <c:x val="2.0331401850156821E-3"/>
                  <c:y val="4.695936277253993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B4C-479B-BB80-42CC9392BBD8}"/>
                </c:ext>
              </c:extLst>
            </c:dLbl>
            <c:dLbl>
              <c:idx val="4"/>
              <c:layout>
                <c:manualLayout>
                  <c:x val="8.5186287954690174E-3"/>
                  <c:y val="5.94818595118839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B4C-479B-BB80-42CC9392BBD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'3.Reinsurance &amp; Retention '!$C$6:$G$6</c:f>
              <c:strCache>
                <c:ptCount val="5"/>
                <c:pt idx="0">
                  <c:v>2019</c:v>
                </c:pt>
                <c:pt idx="1">
                  <c:v>2020</c:v>
                </c:pt>
                <c:pt idx="2">
                  <c:v>2021</c:v>
                </c:pt>
                <c:pt idx="3">
                  <c:v>2022 (a)</c:v>
                </c:pt>
                <c:pt idx="4">
                  <c:v>2023 (b)</c:v>
                </c:pt>
              </c:strCache>
            </c:strRef>
          </c:cat>
          <c:val>
            <c:numRef>
              <c:f>'3.Reinsurance &amp; Retention '!$C$9:$G$9</c:f>
              <c:numCache>
                <c:formatCode>_(* #,##0_);_(* \(#,##0\);_(* "-"??_);_(@_)</c:formatCode>
                <c:ptCount val="5"/>
                <c:pt idx="0">
                  <c:v>89818792.777900279</c:v>
                </c:pt>
                <c:pt idx="1">
                  <c:v>86653184.719999984</c:v>
                </c:pt>
                <c:pt idx="2">
                  <c:v>87919660.884085312</c:v>
                </c:pt>
                <c:pt idx="3">
                  <c:v>98039760.722820655</c:v>
                </c:pt>
                <c:pt idx="4">
                  <c:v>98769391.377531052</c:v>
                </c:pt>
              </c:numCache>
            </c:numRef>
          </c:val>
          <c:extLst>
            <c:ext xmlns:c16="http://schemas.microsoft.com/office/drawing/2014/chart" uri="{C3380CC4-5D6E-409C-BE32-E72D297353CC}">
              <c16:uniqueId val="{00000002-FB4C-479B-BB80-42CC9392BBD8}"/>
            </c:ext>
          </c:extLst>
        </c:ser>
        <c:dLbls>
          <c:showLegendKey val="0"/>
          <c:showVal val="0"/>
          <c:showCatName val="0"/>
          <c:showSerName val="0"/>
          <c:showPercent val="0"/>
          <c:showBubbleSize val="0"/>
        </c:dLbls>
        <c:gapWidth val="150"/>
        <c:overlap val="100"/>
        <c:axId val="433289328"/>
        <c:axId val="433284336"/>
      </c:barChart>
      <c:lineChart>
        <c:grouping val="standard"/>
        <c:varyColors val="0"/>
        <c:ser>
          <c:idx val="0"/>
          <c:order val="0"/>
          <c:tx>
            <c:strRef>
              <c:f>'3.Reinsurance &amp; Retention '!$B$7</c:f>
              <c:strCache>
                <c:ptCount val="1"/>
                <c:pt idx="0">
                  <c:v>Overall Retention Ratio </c:v>
                </c:pt>
              </c:strCache>
            </c:strRef>
          </c:tx>
          <c:spPr>
            <a:ln w="28575" cap="rnd">
              <a:solidFill>
                <a:schemeClr val="accent3">
                  <a:shade val="65000"/>
                </a:schemeClr>
              </a:solidFill>
              <a:round/>
            </a:ln>
            <a:effectLst/>
          </c:spPr>
          <c:marker>
            <c:symbol val="none"/>
          </c:marker>
          <c:dLbls>
            <c:dLbl>
              <c:idx val="0"/>
              <c:layout>
                <c:manualLayout>
                  <c:x val="1.8400956849756189E-2"/>
                  <c:y val="-3.130624184835996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B4C-479B-BB80-42CC9392BBD8}"/>
                </c:ext>
              </c:extLst>
            </c:dLbl>
            <c:dLbl>
              <c:idx val="1"/>
              <c:layout>
                <c:manualLayout>
                  <c:x val="-2.9080756293815469E-3"/>
                  <c:y val="-2.50449934786879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B4C-479B-BB80-42CC9392BBD8}"/>
                </c:ext>
              </c:extLst>
            </c:dLbl>
            <c:dLbl>
              <c:idx val="2"/>
              <c:layout>
                <c:manualLayout>
                  <c:x val="-6.7469395703556125E-17"/>
                  <c:y val="-2.817561766352396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B4C-479B-BB80-42CC9392BBD8}"/>
                </c:ext>
              </c:extLst>
            </c:dLbl>
            <c:dLbl>
              <c:idx val="3"/>
              <c:layout>
                <c:manualLayout>
                  <c:x val="2.0331401850157568E-2"/>
                  <c:y val="-9.391872554507987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B4C-479B-BB80-42CC9392BBD8}"/>
                </c:ext>
              </c:extLst>
            </c:dLbl>
            <c:dLbl>
              <c:idx val="4"/>
              <c:layout>
                <c:manualLayout>
                  <c:x val="2.2042897411767775E-2"/>
                  <c:y val="3.443686603319595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B4C-479B-BB80-42CC9392BBD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'3.Reinsurance &amp; Retention '!$C$6:$G$6</c:f>
              <c:strCache>
                <c:ptCount val="5"/>
                <c:pt idx="0">
                  <c:v>2019</c:v>
                </c:pt>
                <c:pt idx="1">
                  <c:v>2020</c:v>
                </c:pt>
                <c:pt idx="2">
                  <c:v>2021</c:v>
                </c:pt>
                <c:pt idx="3">
                  <c:v>2022 (a)</c:v>
                </c:pt>
                <c:pt idx="4">
                  <c:v>2023 (b)</c:v>
                </c:pt>
              </c:strCache>
            </c:strRef>
          </c:cat>
          <c:val>
            <c:numRef>
              <c:f>'3.Reinsurance &amp; Retention '!$C$7:$G$7</c:f>
              <c:numCache>
                <c:formatCode>_(* #,##0.0_);_(* \(#,##0.0\);_(* "-"??_);_(@_)</c:formatCode>
                <c:ptCount val="5"/>
                <c:pt idx="0">
                  <c:v>83.409020506283667</c:v>
                </c:pt>
                <c:pt idx="1">
                  <c:v>82.319247951011221</c:v>
                </c:pt>
                <c:pt idx="2">
                  <c:v>80.730485383056205</c:v>
                </c:pt>
                <c:pt idx="3">
                  <c:v>80.638775242633713</c:v>
                </c:pt>
                <c:pt idx="4">
                  <c:v>79.129609998549711</c:v>
                </c:pt>
              </c:numCache>
            </c:numRef>
          </c:val>
          <c:smooth val="0"/>
          <c:extLst>
            <c:ext xmlns:c16="http://schemas.microsoft.com/office/drawing/2014/chart" uri="{C3380CC4-5D6E-409C-BE32-E72D297353CC}">
              <c16:uniqueId val="{00000007-FB4C-479B-BB80-42CC9392BBD8}"/>
            </c:ext>
          </c:extLst>
        </c:ser>
        <c:dLbls>
          <c:showLegendKey val="0"/>
          <c:showVal val="0"/>
          <c:showCatName val="0"/>
          <c:showSerName val="0"/>
          <c:showPercent val="0"/>
          <c:showBubbleSize val="0"/>
        </c:dLbls>
        <c:marker val="1"/>
        <c:smooth val="0"/>
        <c:axId val="1831798880"/>
        <c:axId val="1831796384"/>
      </c:lineChart>
      <c:catAx>
        <c:axId val="43328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3284336"/>
        <c:crosses val="autoZero"/>
        <c:auto val="1"/>
        <c:lblAlgn val="ctr"/>
        <c:lblOffset val="100"/>
        <c:noMultiLvlLbl val="0"/>
      </c:catAx>
      <c:valAx>
        <c:axId val="433284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3289328"/>
        <c:crosses val="autoZero"/>
        <c:crossBetween val="between"/>
      </c:valAx>
      <c:valAx>
        <c:axId val="1831796384"/>
        <c:scaling>
          <c:orientation val="minMax"/>
        </c:scaling>
        <c:delete val="0"/>
        <c:axPos val="r"/>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31798880"/>
        <c:crosses val="max"/>
        <c:crossBetween val="between"/>
      </c:valAx>
      <c:catAx>
        <c:axId val="1831798880"/>
        <c:scaling>
          <c:orientation val="minMax"/>
        </c:scaling>
        <c:delete val="1"/>
        <c:axPos val="b"/>
        <c:numFmt formatCode="General" sourceLinked="1"/>
        <c:majorTickMark val="out"/>
        <c:minorTickMark val="none"/>
        <c:tickLblPos val="nextTo"/>
        <c:crossAx val="1831796384"/>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mn-lt"/>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3106878942165037"/>
          <c:y val="2.7003861977520454E-2"/>
          <c:w val="0.78325307767104557"/>
          <c:h val="0.80436105992071927"/>
        </c:manualLayout>
      </c:layout>
      <c:barChart>
        <c:barDir val="col"/>
        <c:grouping val="clustered"/>
        <c:varyColors val="0"/>
        <c:ser>
          <c:idx val="0"/>
          <c:order val="0"/>
          <c:tx>
            <c:strRef>
              <c:f>'7.Expense Analysis -overall'!$B$6</c:f>
              <c:strCache>
                <c:ptCount val="1"/>
                <c:pt idx="0">
                  <c:v>Net Earned Premium (Rs.'000)</c:v>
                </c:pt>
              </c:strCache>
            </c:strRef>
          </c:tx>
          <c:spPr>
            <a:solidFill>
              <a:schemeClr val="accent3">
                <a:tint val="50000"/>
              </a:schemeClr>
            </a:solidFill>
            <a:ln>
              <a:noFill/>
            </a:ln>
            <a:effectLst/>
          </c:spPr>
          <c:invertIfNegative val="0"/>
          <c:dLbls>
            <c:delete val="1"/>
          </c:dLbls>
          <c:cat>
            <c:strRef>
              <c:f>'7.Expense Analysis -overall'!$C$5:$G$5</c:f>
              <c:strCache>
                <c:ptCount val="5"/>
                <c:pt idx="0">
                  <c:v>2019</c:v>
                </c:pt>
                <c:pt idx="1">
                  <c:v>2020</c:v>
                </c:pt>
                <c:pt idx="2">
                  <c:v>2021</c:v>
                </c:pt>
                <c:pt idx="3">
                  <c:v>2022 (a)</c:v>
                </c:pt>
                <c:pt idx="4">
                  <c:v>2023 (b)</c:v>
                </c:pt>
              </c:strCache>
            </c:strRef>
          </c:cat>
          <c:val>
            <c:numRef>
              <c:f>'7.Expense Analysis -overall'!$C$6:$G$6</c:f>
              <c:numCache>
                <c:formatCode>#,##0</c:formatCode>
                <c:ptCount val="5"/>
                <c:pt idx="0">
                  <c:v>87748058.256629884</c:v>
                </c:pt>
                <c:pt idx="1">
                  <c:v>86489798.930000007</c:v>
                </c:pt>
                <c:pt idx="2">
                  <c:v>86986560.135529518</c:v>
                </c:pt>
                <c:pt idx="3">
                  <c:v>95994597.366531119</c:v>
                </c:pt>
                <c:pt idx="4">
                  <c:v>99430674.543870568</c:v>
                </c:pt>
              </c:numCache>
            </c:numRef>
          </c:val>
          <c:extLst>
            <c:ext xmlns:c16="http://schemas.microsoft.com/office/drawing/2014/chart" uri="{C3380CC4-5D6E-409C-BE32-E72D297353CC}">
              <c16:uniqueId val="{00000000-9B13-45B1-AC00-D813E1F4E7FB}"/>
            </c:ext>
          </c:extLst>
        </c:ser>
        <c:ser>
          <c:idx val="1"/>
          <c:order val="1"/>
          <c:tx>
            <c:strRef>
              <c:f>'7.Expense Analysis -overall'!$B$7</c:f>
              <c:strCache>
                <c:ptCount val="1"/>
                <c:pt idx="0">
                  <c:v>Net Claims Incurred (Rs.'000)</c:v>
                </c:pt>
              </c:strCache>
            </c:strRef>
          </c:tx>
          <c:spPr>
            <a:solidFill>
              <a:schemeClr val="accent3">
                <a:tint val="70000"/>
              </a:schemeClr>
            </a:solidFill>
            <a:ln>
              <a:noFill/>
            </a:ln>
            <a:effectLst/>
          </c:spPr>
          <c:invertIfNegative val="0"/>
          <c:dLbls>
            <c:delete val="1"/>
          </c:dLbls>
          <c:cat>
            <c:strRef>
              <c:f>'7.Expense Analysis -overall'!$C$5:$G$5</c:f>
              <c:strCache>
                <c:ptCount val="5"/>
                <c:pt idx="0">
                  <c:v>2019</c:v>
                </c:pt>
                <c:pt idx="1">
                  <c:v>2020</c:v>
                </c:pt>
                <c:pt idx="2">
                  <c:v>2021</c:v>
                </c:pt>
                <c:pt idx="3">
                  <c:v>2022 (a)</c:v>
                </c:pt>
                <c:pt idx="4">
                  <c:v>2023 (b)</c:v>
                </c:pt>
              </c:strCache>
            </c:strRef>
          </c:cat>
          <c:val>
            <c:numRef>
              <c:f>'7.Expense Analysis -overall'!$C$7:$G$7</c:f>
              <c:numCache>
                <c:formatCode>#,##0</c:formatCode>
                <c:ptCount val="5"/>
                <c:pt idx="0">
                  <c:v>58149354.299663499</c:v>
                </c:pt>
                <c:pt idx="1">
                  <c:v>42519504.409999996</c:v>
                </c:pt>
                <c:pt idx="2">
                  <c:v>48275573.141650319</c:v>
                </c:pt>
                <c:pt idx="3">
                  <c:v>61406808.336580195</c:v>
                </c:pt>
                <c:pt idx="4">
                  <c:v>62262423.969425425</c:v>
                </c:pt>
              </c:numCache>
            </c:numRef>
          </c:val>
          <c:extLst>
            <c:ext xmlns:c16="http://schemas.microsoft.com/office/drawing/2014/chart" uri="{C3380CC4-5D6E-409C-BE32-E72D297353CC}">
              <c16:uniqueId val="{00000001-9B13-45B1-AC00-D813E1F4E7FB}"/>
            </c:ext>
          </c:extLst>
        </c:ser>
        <c:ser>
          <c:idx val="2"/>
          <c:order val="2"/>
          <c:tx>
            <c:strRef>
              <c:f>'7.Expense Analysis -overall'!$B$8</c:f>
              <c:strCache>
                <c:ptCount val="1"/>
                <c:pt idx="0">
                  <c:v>Net Expenses (Rs.'000)</c:v>
                </c:pt>
              </c:strCache>
            </c:strRef>
          </c:tx>
          <c:spPr>
            <a:solidFill>
              <a:schemeClr val="accent3">
                <a:tint val="90000"/>
              </a:schemeClr>
            </a:solidFill>
            <a:ln>
              <a:noFill/>
            </a:ln>
            <a:effectLst/>
          </c:spPr>
          <c:invertIfNegative val="0"/>
          <c:dLbls>
            <c:delete val="1"/>
          </c:dLbls>
          <c:cat>
            <c:strRef>
              <c:f>'7.Expense Analysis -overall'!$C$5:$G$5</c:f>
              <c:strCache>
                <c:ptCount val="5"/>
                <c:pt idx="0">
                  <c:v>2019</c:v>
                </c:pt>
                <c:pt idx="1">
                  <c:v>2020</c:v>
                </c:pt>
                <c:pt idx="2">
                  <c:v>2021</c:v>
                </c:pt>
                <c:pt idx="3">
                  <c:v>2022 (a)</c:v>
                </c:pt>
                <c:pt idx="4">
                  <c:v>2023 (b)</c:v>
                </c:pt>
              </c:strCache>
            </c:strRef>
          </c:cat>
          <c:val>
            <c:numRef>
              <c:f>'7.Expense Analysis -overall'!$C$8:$G$8</c:f>
              <c:numCache>
                <c:formatCode>#,##0</c:formatCode>
                <c:ptCount val="5"/>
                <c:pt idx="0">
                  <c:v>33267599.272115886</c:v>
                </c:pt>
                <c:pt idx="1">
                  <c:v>33961262.629999995</c:v>
                </c:pt>
                <c:pt idx="2">
                  <c:v>34138603.798075043</c:v>
                </c:pt>
                <c:pt idx="3">
                  <c:v>46896922.869386226</c:v>
                </c:pt>
                <c:pt idx="4">
                  <c:v>45486092.518869743</c:v>
                </c:pt>
              </c:numCache>
            </c:numRef>
          </c:val>
          <c:extLst>
            <c:ext xmlns:c16="http://schemas.microsoft.com/office/drawing/2014/chart" uri="{C3380CC4-5D6E-409C-BE32-E72D297353CC}">
              <c16:uniqueId val="{00000002-9B13-45B1-AC00-D813E1F4E7FB}"/>
            </c:ext>
          </c:extLst>
        </c:ser>
        <c:dLbls>
          <c:dLblPos val="ctr"/>
          <c:showLegendKey val="0"/>
          <c:showVal val="1"/>
          <c:showCatName val="0"/>
          <c:showSerName val="0"/>
          <c:showPercent val="0"/>
          <c:showBubbleSize val="0"/>
        </c:dLbls>
        <c:gapWidth val="219"/>
        <c:overlap val="-27"/>
        <c:axId val="136865999"/>
        <c:axId val="136845615"/>
      </c:barChart>
      <c:lineChart>
        <c:grouping val="standard"/>
        <c:varyColors val="0"/>
        <c:ser>
          <c:idx val="3"/>
          <c:order val="3"/>
          <c:tx>
            <c:strRef>
              <c:f>'7.Expense Analysis -overall'!$B$9</c:f>
              <c:strCache>
                <c:ptCount val="1"/>
                <c:pt idx="0">
                  <c:v>Net Claims Ratio (%)</c:v>
                </c:pt>
              </c:strCache>
            </c:strRef>
          </c:tx>
          <c:spPr>
            <a:ln w="28575" cap="rnd">
              <a:solidFill>
                <a:schemeClr val="accent3">
                  <a:shade val="90000"/>
                </a:schemeClr>
              </a:solidFill>
              <a:round/>
            </a:ln>
            <a:effectLst/>
          </c:spPr>
          <c:marker>
            <c:symbol val="none"/>
          </c:marker>
          <c:dLbls>
            <c:dLbl>
              <c:idx val="0"/>
              <c:layout>
                <c:manualLayout>
                  <c:x val="-2.4672547759261743E-2"/>
                  <c:y val="-1.890270338426431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587-4EA0-A5AF-A997FF433743}"/>
                </c:ext>
              </c:extLst>
            </c:dLbl>
            <c:dLbl>
              <c:idx val="1"/>
              <c:layout>
                <c:manualLayout>
                  <c:x val="-2.4672547759261743E-2"/>
                  <c:y val="-1.35019309887602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587-4EA0-A5AF-A997FF433743}"/>
                </c:ext>
              </c:extLst>
            </c:dLbl>
            <c:dLbl>
              <c:idx val="2"/>
              <c:layout>
                <c:manualLayout>
                  <c:x val="-2.9610759967959047E-2"/>
                  <c:y val="-1.890270338426436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587-4EA0-A5AF-A997FF433743}"/>
                </c:ext>
              </c:extLst>
            </c:dLbl>
            <c:dLbl>
              <c:idx val="3"/>
              <c:layout>
                <c:manualLayout>
                  <c:x val="-2.4672547759261743E-2"/>
                  <c:y val="-1.080154479100823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587-4EA0-A5AF-A997FF433743}"/>
                </c:ext>
              </c:extLst>
            </c:dLbl>
            <c:dLbl>
              <c:idx val="4"/>
              <c:layout>
                <c:manualLayout>
                  <c:x val="-2.4672547759261632E-2"/>
                  <c:y val="-1.890270338426431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587-4EA0-A5AF-A997FF433743}"/>
                </c:ext>
              </c:extLst>
            </c:dLbl>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'7.Expense Analysis -overall'!$C$5:$G$5</c:f>
              <c:strCache>
                <c:ptCount val="5"/>
                <c:pt idx="0">
                  <c:v>2019</c:v>
                </c:pt>
                <c:pt idx="1">
                  <c:v>2020</c:v>
                </c:pt>
                <c:pt idx="2">
                  <c:v>2021</c:v>
                </c:pt>
                <c:pt idx="3">
                  <c:v>2022 (a)</c:v>
                </c:pt>
                <c:pt idx="4">
                  <c:v>2023 (b)</c:v>
                </c:pt>
              </c:strCache>
            </c:strRef>
          </c:cat>
          <c:val>
            <c:numRef>
              <c:f>'7.Expense Analysis -overall'!$C$9:$G$9</c:f>
              <c:numCache>
                <c:formatCode>#,##0.0</c:formatCode>
                <c:ptCount val="5"/>
                <c:pt idx="0">
                  <c:v>66.268536825736518</c:v>
                </c:pt>
                <c:pt idx="1">
                  <c:v>49.161294090200045</c:v>
                </c:pt>
                <c:pt idx="2">
                  <c:v>55.497737887823703</c:v>
                </c:pt>
                <c:pt idx="3">
                  <c:v>63.969025363077272</c:v>
                </c:pt>
                <c:pt idx="4">
                  <c:v>62.618929475283956</c:v>
                </c:pt>
              </c:numCache>
            </c:numRef>
          </c:val>
          <c:smooth val="0"/>
          <c:extLst>
            <c:ext xmlns:c16="http://schemas.microsoft.com/office/drawing/2014/chart" uri="{C3380CC4-5D6E-409C-BE32-E72D297353CC}">
              <c16:uniqueId val="{00000008-9B13-45B1-AC00-D813E1F4E7FB}"/>
            </c:ext>
          </c:extLst>
        </c:ser>
        <c:ser>
          <c:idx val="4"/>
          <c:order val="4"/>
          <c:tx>
            <c:strRef>
              <c:f>'7.Expense Analysis -overall'!$B$10</c:f>
              <c:strCache>
                <c:ptCount val="1"/>
                <c:pt idx="0">
                  <c:v>Net Expense Ratio (%)</c:v>
                </c:pt>
              </c:strCache>
            </c:strRef>
          </c:tx>
          <c:spPr>
            <a:ln w="28575" cap="rnd">
              <a:solidFill>
                <a:schemeClr val="accent3">
                  <a:shade val="70000"/>
                </a:schemeClr>
              </a:solidFill>
              <a:round/>
            </a:ln>
            <a:effectLst/>
          </c:spPr>
          <c:marker>
            <c:symbol val="none"/>
          </c:marker>
          <c:dLbls>
            <c:dLbl>
              <c:idx val="0"/>
              <c:layout>
                <c:manualLayout>
                  <c:x val="-2.3174976360186911E-2"/>
                  <c:y val="-2.160308958201646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587-4EA0-A5AF-A997FF433743}"/>
                </c:ext>
              </c:extLst>
            </c:dLbl>
            <c:dLbl>
              <c:idx val="1"/>
              <c:layout>
                <c:manualLayout>
                  <c:x val="-2.3174976360186911E-2"/>
                  <c:y val="-1.35019309887602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587-4EA0-A5AF-A997FF433743}"/>
                </c:ext>
              </c:extLst>
            </c:dLbl>
            <c:dLbl>
              <c:idx val="2"/>
              <c:layout>
                <c:manualLayout>
                  <c:x val="-2.4672547759261743E-2"/>
                  <c:y val="-2.160308958201636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2587-4EA0-A5AF-A997FF433743}"/>
                </c:ext>
              </c:extLst>
            </c:dLbl>
            <c:dLbl>
              <c:idx val="3"/>
              <c:layout>
                <c:manualLayout>
                  <c:x val="-2.167740496111208E-2"/>
                  <c:y val="-1.620231718651227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2587-4EA0-A5AF-A997FF433743}"/>
                </c:ext>
              </c:extLst>
            </c:dLbl>
            <c:dLbl>
              <c:idx val="4"/>
              <c:layout>
                <c:manualLayout>
                  <c:x val="-2.4672547759261632E-2"/>
                  <c:y val="-1.620231718651227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2587-4EA0-A5AF-A997FF433743}"/>
                </c:ext>
              </c:extLst>
            </c:dLbl>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'7.Expense Analysis -overall'!$C$5:$G$5</c:f>
              <c:strCache>
                <c:ptCount val="5"/>
                <c:pt idx="0">
                  <c:v>2019</c:v>
                </c:pt>
                <c:pt idx="1">
                  <c:v>2020</c:v>
                </c:pt>
                <c:pt idx="2">
                  <c:v>2021</c:v>
                </c:pt>
                <c:pt idx="3">
                  <c:v>2022 (a)</c:v>
                </c:pt>
                <c:pt idx="4">
                  <c:v>2023 (b)</c:v>
                </c:pt>
              </c:strCache>
            </c:strRef>
          </c:cat>
          <c:val>
            <c:numRef>
              <c:f>'7.Expense Analysis -overall'!$C$10:$G$10</c:f>
              <c:numCache>
                <c:formatCode>#,##0.0</c:formatCode>
                <c:ptCount val="5"/>
                <c:pt idx="0">
                  <c:v>37.912632977952335</c:v>
                </c:pt>
                <c:pt idx="1">
                  <c:v>39.266206015216127</c:v>
                </c:pt>
                <c:pt idx="2">
                  <c:v>39.245837224607286</c:v>
                </c:pt>
                <c:pt idx="3">
                  <c:v>48.853710683656679</c:v>
                </c:pt>
                <c:pt idx="4">
                  <c:v>45.746539211901329</c:v>
                </c:pt>
              </c:numCache>
            </c:numRef>
          </c:val>
          <c:smooth val="0"/>
          <c:extLst>
            <c:ext xmlns:c16="http://schemas.microsoft.com/office/drawing/2014/chart" uri="{C3380CC4-5D6E-409C-BE32-E72D297353CC}">
              <c16:uniqueId val="{00000012-9B13-45B1-AC00-D813E1F4E7FB}"/>
            </c:ext>
          </c:extLst>
        </c:ser>
        <c:ser>
          <c:idx val="5"/>
          <c:order val="5"/>
          <c:tx>
            <c:strRef>
              <c:f>'7.Expense Analysis -overall'!$B$11</c:f>
              <c:strCache>
                <c:ptCount val="1"/>
                <c:pt idx="0">
                  <c:v>Net Combined Ratio (%)</c:v>
                </c:pt>
              </c:strCache>
            </c:strRef>
          </c:tx>
          <c:spPr>
            <a:ln w="28575" cap="rnd">
              <a:solidFill>
                <a:schemeClr val="accent3">
                  <a:shade val="50000"/>
                </a:schemeClr>
              </a:solidFill>
              <a:round/>
            </a:ln>
            <a:effectLst/>
          </c:spPr>
          <c:marker>
            <c:symbol val="none"/>
          </c:marker>
          <c:dLbls>
            <c:dLbl>
              <c:idx val="0"/>
              <c:layout>
                <c:manualLayout>
                  <c:x val="-2.8087010549152358E-2"/>
                  <c:y val="-1.620231718651228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587-4EA0-A5AF-A997FF433743}"/>
                </c:ext>
              </c:extLst>
            </c:dLbl>
            <c:dLbl>
              <c:idx val="1"/>
              <c:layout>
                <c:manualLayout>
                  <c:x val="-2.4672547759261743E-2"/>
                  <c:y val="-1.890270338426434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587-4EA0-A5AF-A997FF433743}"/>
                </c:ext>
              </c:extLst>
            </c:dLbl>
            <c:dLbl>
              <c:idx val="2"/>
              <c:layout>
                <c:manualLayout>
                  <c:x val="-2.4672547759261743E-2"/>
                  <c:y val="-3.24046343730245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587-4EA0-A5AF-A997FF433743}"/>
                </c:ext>
              </c:extLst>
            </c:dLbl>
            <c:dLbl>
              <c:idx val="3"/>
              <c:layout>
                <c:manualLayout>
                  <c:x val="-2.8087010549152358E-2"/>
                  <c:y val="-2.160308958201636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587-4EA0-A5AF-A997FF433743}"/>
                </c:ext>
              </c:extLst>
            </c:dLbl>
            <c:dLbl>
              <c:idx val="4"/>
              <c:layout>
                <c:manualLayout>
                  <c:x val="-2.8087010549152466E-2"/>
                  <c:y val="-1.620231718651227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587-4EA0-A5AF-A997FF433743}"/>
                </c:ext>
              </c:extLst>
            </c:dLbl>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'7.Expense Analysis -overall'!$C$5:$G$5</c:f>
              <c:strCache>
                <c:ptCount val="5"/>
                <c:pt idx="0">
                  <c:v>2019</c:v>
                </c:pt>
                <c:pt idx="1">
                  <c:v>2020</c:v>
                </c:pt>
                <c:pt idx="2">
                  <c:v>2021</c:v>
                </c:pt>
                <c:pt idx="3">
                  <c:v>2022 (a)</c:v>
                </c:pt>
                <c:pt idx="4">
                  <c:v>2023 (b)</c:v>
                </c:pt>
              </c:strCache>
            </c:strRef>
          </c:cat>
          <c:val>
            <c:numRef>
              <c:f>'7.Expense Analysis -overall'!$C$11:$G$11</c:f>
              <c:numCache>
                <c:formatCode>#,##0.0</c:formatCode>
                <c:ptCount val="5"/>
                <c:pt idx="0">
                  <c:v>104.18116980368886</c:v>
                </c:pt>
                <c:pt idx="1">
                  <c:v>88.427500105416172</c:v>
                </c:pt>
                <c:pt idx="2">
                  <c:v>94.743575112430989</c:v>
                </c:pt>
                <c:pt idx="3">
                  <c:v>112.82273604673394</c:v>
                </c:pt>
                <c:pt idx="4">
                  <c:v>108.36546868718528</c:v>
                </c:pt>
              </c:numCache>
            </c:numRef>
          </c:val>
          <c:smooth val="0"/>
          <c:extLst>
            <c:ext xmlns:c16="http://schemas.microsoft.com/office/drawing/2014/chart" uri="{C3380CC4-5D6E-409C-BE32-E72D297353CC}">
              <c16:uniqueId val="{00000017-9B13-45B1-AC00-D813E1F4E7FB}"/>
            </c:ext>
          </c:extLst>
        </c:ser>
        <c:dLbls>
          <c:dLblPos val="ctr"/>
          <c:showLegendKey val="0"/>
          <c:showVal val="1"/>
          <c:showCatName val="0"/>
          <c:showSerName val="0"/>
          <c:showPercent val="0"/>
          <c:showBubbleSize val="0"/>
        </c:dLbls>
        <c:marker val="1"/>
        <c:smooth val="0"/>
        <c:axId val="2110876623"/>
        <c:axId val="2110871215"/>
      </c:lineChart>
      <c:catAx>
        <c:axId val="1368659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845615"/>
        <c:crosses val="autoZero"/>
        <c:auto val="1"/>
        <c:lblAlgn val="ctr"/>
        <c:lblOffset val="100"/>
        <c:noMultiLvlLbl val="0"/>
      </c:catAx>
      <c:valAx>
        <c:axId val="1368456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865999"/>
        <c:crosses val="autoZero"/>
        <c:crossBetween val="between"/>
      </c:valAx>
      <c:valAx>
        <c:axId val="2110871215"/>
        <c:scaling>
          <c:orientation val="minMax"/>
        </c:scaling>
        <c:delete val="0"/>
        <c:axPos val="r"/>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0876623"/>
        <c:crosses val="max"/>
        <c:crossBetween val="between"/>
      </c:valAx>
      <c:catAx>
        <c:axId val="2110876623"/>
        <c:scaling>
          <c:orientation val="minMax"/>
        </c:scaling>
        <c:delete val="1"/>
        <c:axPos val="b"/>
        <c:numFmt formatCode="General" sourceLinked="1"/>
        <c:majorTickMark val="out"/>
        <c:minorTickMark val="none"/>
        <c:tickLblPos val="nextTo"/>
        <c:crossAx val="2110871215"/>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Total Value of Asset (LKR' 000) - </a:t>
            </a:r>
            <a:r>
              <a:rPr lang="en-US" sz="1200" b="1" i="0" u="none" strike="noStrike" baseline="0">
                <a:effectLst/>
              </a:rPr>
              <a:t>2023 (b) </a:t>
            </a:r>
            <a:r>
              <a:rPr lang="en-US" sz="1200" b="1"/>
              <a:t> </a:t>
            </a:r>
          </a:p>
        </c:rich>
      </c:tx>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060245891526756"/>
          <c:y val="0.16867266913142751"/>
          <c:w val="0.78813502354111109"/>
          <c:h val="0.73463361156203433"/>
        </c:manualLayout>
      </c:layout>
      <c:ofPieChart>
        <c:ofPieType val="pie"/>
        <c:varyColors val="1"/>
        <c:ser>
          <c:idx val="0"/>
          <c:order val="0"/>
          <c:tx>
            <c:strRef>
              <c:f>'[1]Chart 17'!$C$50:$C$51</c:f>
              <c:strCache>
                <c:ptCount val="1"/>
                <c:pt idx="0">
                  <c:v>2023 (b) Total Value of Asset (LKR' 000) </c:v>
                </c:pt>
              </c:strCache>
            </c:strRef>
          </c:tx>
          <c:dPt>
            <c:idx val="0"/>
            <c:bubble3D val="0"/>
            <c:spPr>
              <a:solidFill>
                <a:schemeClr val="accent6"/>
              </a:solidFill>
              <a:ln>
                <a:noFill/>
              </a:ln>
              <a:effectLst/>
            </c:spPr>
            <c:extLst>
              <c:ext xmlns:c16="http://schemas.microsoft.com/office/drawing/2014/chart" uri="{C3380CC4-5D6E-409C-BE32-E72D297353CC}">
                <c16:uniqueId val="{00000001-B4F8-474D-9BB0-7C5C07FB212F}"/>
              </c:ext>
            </c:extLst>
          </c:dPt>
          <c:dPt>
            <c:idx val="1"/>
            <c:bubble3D val="0"/>
            <c:spPr>
              <a:solidFill>
                <a:schemeClr val="accent5"/>
              </a:solidFill>
              <a:ln>
                <a:noFill/>
              </a:ln>
              <a:effectLst/>
            </c:spPr>
            <c:extLst>
              <c:ext xmlns:c16="http://schemas.microsoft.com/office/drawing/2014/chart" uri="{C3380CC4-5D6E-409C-BE32-E72D297353CC}">
                <c16:uniqueId val="{00000003-B4F8-474D-9BB0-7C5C07FB212F}"/>
              </c:ext>
            </c:extLst>
          </c:dPt>
          <c:dPt>
            <c:idx val="2"/>
            <c:bubble3D val="0"/>
            <c:spPr>
              <a:solidFill>
                <a:schemeClr val="accent4"/>
              </a:solidFill>
              <a:ln>
                <a:noFill/>
              </a:ln>
              <a:effectLst/>
            </c:spPr>
            <c:extLst>
              <c:ext xmlns:c16="http://schemas.microsoft.com/office/drawing/2014/chart" uri="{C3380CC4-5D6E-409C-BE32-E72D297353CC}">
                <c16:uniqueId val="{00000005-B4F8-474D-9BB0-7C5C07FB212F}"/>
              </c:ext>
            </c:extLst>
          </c:dPt>
          <c:dPt>
            <c:idx val="3"/>
            <c:bubble3D val="0"/>
            <c:spPr>
              <a:solidFill>
                <a:schemeClr val="accent6">
                  <a:lumMod val="60000"/>
                </a:schemeClr>
              </a:solidFill>
              <a:ln>
                <a:noFill/>
              </a:ln>
              <a:effectLst/>
            </c:spPr>
            <c:extLst>
              <c:ext xmlns:c16="http://schemas.microsoft.com/office/drawing/2014/chart" uri="{C3380CC4-5D6E-409C-BE32-E72D297353CC}">
                <c16:uniqueId val="{00000007-B4F8-474D-9BB0-7C5C07FB212F}"/>
              </c:ext>
            </c:extLst>
          </c:dPt>
          <c:dPt>
            <c:idx val="4"/>
            <c:bubble3D val="0"/>
            <c:spPr>
              <a:solidFill>
                <a:schemeClr val="accent5">
                  <a:lumMod val="60000"/>
                </a:schemeClr>
              </a:solidFill>
              <a:ln>
                <a:noFill/>
              </a:ln>
              <a:effectLst/>
            </c:spPr>
            <c:extLst>
              <c:ext xmlns:c16="http://schemas.microsoft.com/office/drawing/2014/chart" uri="{C3380CC4-5D6E-409C-BE32-E72D297353CC}">
                <c16:uniqueId val="{00000009-B4F8-474D-9BB0-7C5C07FB212F}"/>
              </c:ext>
            </c:extLst>
          </c:dPt>
          <c:dPt>
            <c:idx val="5"/>
            <c:bubble3D val="0"/>
            <c:spPr>
              <a:solidFill>
                <a:schemeClr val="accent4">
                  <a:lumMod val="60000"/>
                </a:schemeClr>
              </a:solidFill>
              <a:ln>
                <a:noFill/>
              </a:ln>
              <a:effectLst/>
            </c:spPr>
            <c:extLst>
              <c:ext xmlns:c16="http://schemas.microsoft.com/office/drawing/2014/chart" uri="{C3380CC4-5D6E-409C-BE32-E72D297353CC}">
                <c16:uniqueId val="{0000000B-B4F8-474D-9BB0-7C5C07FB212F}"/>
              </c:ext>
            </c:extLst>
          </c:dPt>
          <c:dPt>
            <c:idx val="6"/>
            <c:bubble3D val="0"/>
            <c:spPr>
              <a:solidFill>
                <a:schemeClr val="accent6">
                  <a:lumMod val="80000"/>
                  <a:lumOff val="20000"/>
                </a:schemeClr>
              </a:solidFill>
              <a:ln>
                <a:noFill/>
              </a:ln>
              <a:effectLst/>
            </c:spPr>
            <c:extLst>
              <c:ext xmlns:c16="http://schemas.microsoft.com/office/drawing/2014/chart" uri="{C3380CC4-5D6E-409C-BE32-E72D297353CC}">
                <c16:uniqueId val="{0000000D-B4F8-474D-9BB0-7C5C07FB212F}"/>
              </c:ext>
            </c:extLst>
          </c:dPt>
          <c:dPt>
            <c:idx val="7"/>
            <c:bubble3D val="0"/>
            <c:spPr>
              <a:solidFill>
                <a:schemeClr val="accent5">
                  <a:lumMod val="80000"/>
                  <a:lumOff val="20000"/>
                </a:schemeClr>
              </a:solidFill>
              <a:ln>
                <a:noFill/>
              </a:ln>
              <a:effectLst/>
            </c:spPr>
            <c:extLst>
              <c:ext xmlns:c16="http://schemas.microsoft.com/office/drawing/2014/chart" uri="{C3380CC4-5D6E-409C-BE32-E72D297353CC}">
                <c16:uniqueId val="{0000000F-B4F8-474D-9BB0-7C5C07FB212F}"/>
              </c:ext>
            </c:extLst>
          </c:dPt>
          <c:dPt>
            <c:idx val="8"/>
            <c:bubble3D val="0"/>
            <c:spPr>
              <a:solidFill>
                <a:schemeClr val="accent4">
                  <a:lumMod val="80000"/>
                  <a:lumOff val="20000"/>
                </a:schemeClr>
              </a:solidFill>
              <a:ln>
                <a:noFill/>
              </a:ln>
              <a:effectLst/>
            </c:spPr>
            <c:extLst>
              <c:ext xmlns:c16="http://schemas.microsoft.com/office/drawing/2014/chart" uri="{C3380CC4-5D6E-409C-BE32-E72D297353CC}">
                <c16:uniqueId val="{00000011-B4F8-474D-9BB0-7C5C07FB212F}"/>
              </c:ext>
            </c:extLst>
          </c:dPt>
          <c:dPt>
            <c:idx val="9"/>
            <c:bubble3D val="0"/>
            <c:spPr>
              <a:solidFill>
                <a:schemeClr val="accent6">
                  <a:lumMod val="80000"/>
                </a:schemeClr>
              </a:solidFill>
              <a:ln>
                <a:noFill/>
              </a:ln>
              <a:effectLst/>
            </c:spPr>
            <c:extLst>
              <c:ext xmlns:c16="http://schemas.microsoft.com/office/drawing/2014/chart" uri="{C3380CC4-5D6E-409C-BE32-E72D297353CC}">
                <c16:uniqueId val="{00000013-B4F8-474D-9BB0-7C5C07FB212F}"/>
              </c:ext>
            </c:extLst>
          </c:dPt>
          <c:dPt>
            <c:idx val="10"/>
            <c:bubble3D val="0"/>
            <c:spPr>
              <a:solidFill>
                <a:schemeClr val="accent5">
                  <a:lumMod val="80000"/>
                </a:schemeClr>
              </a:solidFill>
              <a:ln>
                <a:noFill/>
              </a:ln>
              <a:effectLst/>
            </c:spPr>
            <c:extLst>
              <c:ext xmlns:c16="http://schemas.microsoft.com/office/drawing/2014/chart" uri="{C3380CC4-5D6E-409C-BE32-E72D297353CC}">
                <c16:uniqueId val="{00000015-B4F8-474D-9BB0-7C5C07FB212F}"/>
              </c:ext>
            </c:extLst>
          </c:dPt>
          <c:dPt>
            <c:idx val="11"/>
            <c:bubble3D val="0"/>
            <c:spPr>
              <a:solidFill>
                <a:schemeClr val="accent4">
                  <a:lumMod val="80000"/>
                </a:schemeClr>
              </a:solidFill>
              <a:ln>
                <a:noFill/>
              </a:ln>
              <a:effectLst/>
            </c:spPr>
            <c:extLst>
              <c:ext xmlns:c16="http://schemas.microsoft.com/office/drawing/2014/chart" uri="{C3380CC4-5D6E-409C-BE32-E72D297353CC}">
                <c16:uniqueId val="{00000017-B4F8-474D-9BB0-7C5C07FB212F}"/>
              </c:ext>
            </c:extLst>
          </c:dPt>
          <c:dPt>
            <c:idx val="12"/>
            <c:bubble3D val="0"/>
            <c:spPr>
              <a:solidFill>
                <a:schemeClr val="accent6">
                  <a:lumMod val="60000"/>
                  <a:lumOff val="40000"/>
                </a:schemeClr>
              </a:solidFill>
              <a:ln>
                <a:noFill/>
              </a:ln>
              <a:effectLst/>
            </c:spPr>
            <c:extLst>
              <c:ext xmlns:c16="http://schemas.microsoft.com/office/drawing/2014/chart" uri="{C3380CC4-5D6E-409C-BE32-E72D297353CC}">
                <c16:uniqueId val="{00000019-B4F8-474D-9BB0-7C5C07FB212F}"/>
              </c:ext>
            </c:extLst>
          </c:dPt>
          <c:dPt>
            <c:idx val="13"/>
            <c:bubble3D val="0"/>
            <c:spPr>
              <a:solidFill>
                <a:schemeClr val="accent5">
                  <a:lumMod val="60000"/>
                  <a:lumOff val="40000"/>
                </a:schemeClr>
              </a:solidFill>
              <a:ln>
                <a:noFill/>
              </a:ln>
              <a:effectLst/>
            </c:spPr>
            <c:extLst>
              <c:ext xmlns:c16="http://schemas.microsoft.com/office/drawing/2014/chart" uri="{C3380CC4-5D6E-409C-BE32-E72D297353CC}">
                <c16:uniqueId val="{0000001B-B4F8-474D-9BB0-7C5C07FB212F}"/>
              </c:ext>
            </c:extLst>
          </c:dPt>
          <c:dPt>
            <c:idx val="14"/>
            <c:bubble3D val="0"/>
            <c:spPr>
              <a:solidFill>
                <a:schemeClr val="accent4">
                  <a:lumMod val="60000"/>
                  <a:lumOff val="40000"/>
                </a:schemeClr>
              </a:solidFill>
              <a:ln>
                <a:noFill/>
              </a:ln>
              <a:effectLst/>
            </c:spPr>
            <c:extLst>
              <c:ext xmlns:c16="http://schemas.microsoft.com/office/drawing/2014/chart" uri="{C3380CC4-5D6E-409C-BE32-E72D297353CC}">
                <c16:uniqueId val="{0000001D-B4F8-474D-9BB0-7C5C07FB212F}"/>
              </c:ext>
            </c:extLst>
          </c:dPt>
          <c:dPt>
            <c:idx val="15"/>
            <c:bubble3D val="0"/>
            <c:spPr>
              <a:solidFill>
                <a:schemeClr val="accent6">
                  <a:lumMod val="50000"/>
                </a:schemeClr>
              </a:solidFill>
              <a:ln>
                <a:noFill/>
              </a:ln>
              <a:effectLst/>
            </c:spPr>
            <c:extLst>
              <c:ext xmlns:c16="http://schemas.microsoft.com/office/drawing/2014/chart" uri="{C3380CC4-5D6E-409C-BE32-E72D297353CC}">
                <c16:uniqueId val="{0000001F-B4F8-474D-9BB0-7C5C07FB212F}"/>
              </c:ext>
            </c:extLst>
          </c:dPt>
          <c:dPt>
            <c:idx val="16"/>
            <c:bubble3D val="0"/>
            <c:spPr>
              <a:solidFill>
                <a:schemeClr val="accent5">
                  <a:lumMod val="50000"/>
                </a:schemeClr>
              </a:solidFill>
              <a:ln>
                <a:solidFill>
                  <a:schemeClr val="tx1">
                    <a:lumMod val="15000"/>
                    <a:lumOff val="85000"/>
                    <a:alpha val="99000"/>
                  </a:schemeClr>
                </a:solidFill>
              </a:ln>
              <a:effectLst/>
            </c:spPr>
            <c:extLst>
              <c:ext xmlns:c16="http://schemas.microsoft.com/office/drawing/2014/chart" uri="{C3380CC4-5D6E-409C-BE32-E72D297353CC}">
                <c16:uniqueId val="{00000021-B4F8-474D-9BB0-7C5C07FB212F}"/>
              </c:ext>
            </c:extLst>
          </c:dPt>
          <c:dLbls>
            <c:dLbl>
              <c:idx val="0"/>
              <c:layout>
                <c:manualLayout>
                  <c:x val="-4.4122473926015262E-3"/>
                  <c:y val="3.69034534455283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4F8-474D-9BB0-7C5C07FB212F}"/>
                </c:ext>
              </c:extLst>
            </c:dLbl>
            <c:dLbl>
              <c:idx val="1"/>
              <c:layout>
                <c:manualLayout>
                  <c:x val="-1.1201112599758457E-2"/>
                  <c:y val="4.97166844574978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4F8-474D-9BB0-7C5C07FB212F}"/>
                </c:ext>
              </c:extLst>
            </c:dLbl>
            <c:dLbl>
              <c:idx val="2"/>
              <c:layout>
                <c:manualLayout>
                  <c:x val="-2.5010415129595835E-2"/>
                  <c:y val="2.498694020547410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4F8-474D-9BB0-7C5C07FB212F}"/>
                </c:ext>
              </c:extLst>
            </c:dLbl>
            <c:dLbl>
              <c:idx val="3"/>
              <c:layout>
                <c:manualLayout>
                  <c:x val="-1.7674062653908956E-2"/>
                  <c:y val="5.973820249199463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6.3469314683745587E-2"/>
                      <c:h val="7.946269344083548E-2"/>
                    </c:manualLayout>
                  </c15:layout>
                </c:ext>
                <c:ext xmlns:c16="http://schemas.microsoft.com/office/drawing/2014/chart" uri="{C3380CC4-5D6E-409C-BE32-E72D297353CC}">
                  <c16:uniqueId val="{00000007-B4F8-474D-9BB0-7C5C07FB212F}"/>
                </c:ext>
              </c:extLst>
            </c:dLbl>
            <c:dLbl>
              <c:idx val="4"/>
              <c:layout>
                <c:manualLayout>
                  <c:x val="-1.1791454646611634E-2"/>
                  <c:y val="4.51911556591509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B4F8-474D-9BB0-7C5C07FB212F}"/>
                </c:ext>
              </c:extLst>
            </c:dLbl>
            <c:dLbl>
              <c:idx val="5"/>
              <c:layout>
                <c:manualLayout>
                  <c:x val="-6.6516322663760083E-3"/>
                  <c:y val="-2.2194317476071711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7.0713639523631133E-2"/>
                      <c:h val="7.7456952198132367E-2"/>
                    </c:manualLayout>
                  </c15:layout>
                </c:ext>
                <c:ext xmlns:c16="http://schemas.microsoft.com/office/drawing/2014/chart" uri="{C3380CC4-5D6E-409C-BE32-E72D297353CC}">
                  <c16:uniqueId val="{0000000B-B4F8-474D-9BB0-7C5C07FB212F}"/>
                </c:ext>
              </c:extLst>
            </c:dLbl>
            <c:dLbl>
              <c:idx val="6"/>
              <c:layout>
                <c:manualLayout>
                  <c:x val="-4.0718108093178093E-3"/>
                  <c:y val="-6.00111224916728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7.4717578805679363E-2"/>
                      <c:h val="7.4716686650736372E-2"/>
                    </c:manualLayout>
                  </c15:layout>
                </c:ext>
                <c:ext xmlns:c16="http://schemas.microsoft.com/office/drawing/2014/chart" uri="{C3380CC4-5D6E-409C-BE32-E72D297353CC}">
                  <c16:uniqueId val="{0000000D-B4F8-474D-9BB0-7C5C07FB212F}"/>
                </c:ext>
              </c:extLst>
            </c:dLbl>
            <c:dLbl>
              <c:idx val="7"/>
              <c:layout>
                <c:manualLayout>
                  <c:x val="-7.7523397045041551E-3"/>
                  <c:y val="-9.9681765006897228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0742088706518679"/>
                      <c:h val="0.13404662600235584"/>
                    </c:manualLayout>
                  </c15:layout>
                </c:ext>
                <c:ext xmlns:c16="http://schemas.microsoft.com/office/drawing/2014/chart" uri="{C3380CC4-5D6E-409C-BE32-E72D297353CC}">
                  <c16:uniqueId val="{0000000F-B4F8-474D-9BB0-7C5C07FB212F}"/>
                </c:ext>
              </c:extLst>
            </c:dLbl>
            <c:dLbl>
              <c:idx val="8"/>
              <c:layout>
                <c:manualLayout>
                  <c:x val="1.8170247380564188E-2"/>
                  <c:y val="-2.570826219000821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3122735994895818"/>
                      <c:h val="8.2338364343554335E-2"/>
                    </c:manualLayout>
                  </c15:layout>
                </c:ext>
                <c:ext xmlns:c16="http://schemas.microsoft.com/office/drawing/2014/chart" uri="{C3380CC4-5D6E-409C-BE32-E72D297353CC}">
                  <c16:uniqueId val="{00000011-B4F8-474D-9BB0-7C5C07FB212F}"/>
                </c:ext>
              </c:extLst>
            </c:dLbl>
            <c:dLbl>
              <c:idx val="9"/>
              <c:layout>
                <c:manualLayout>
                  <c:x val="-8.6302035912539724E-3"/>
                  <c:y val="-8.009743453565856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B4F8-474D-9BB0-7C5C07FB212F}"/>
                </c:ext>
              </c:extLst>
            </c:dLbl>
            <c:dLbl>
              <c:idx val="10"/>
              <c:layout>
                <c:manualLayout>
                  <c:x val="2.3466098094952169E-2"/>
                  <c:y val="-4.8150896089792485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9.6080970093624735E-2"/>
                      <c:h val="6.8925086465851743E-2"/>
                    </c:manualLayout>
                  </c15:layout>
                </c:ext>
                <c:ext xmlns:c16="http://schemas.microsoft.com/office/drawing/2014/chart" uri="{C3380CC4-5D6E-409C-BE32-E72D297353CC}">
                  <c16:uniqueId val="{00000015-B4F8-474D-9BB0-7C5C07FB212F}"/>
                </c:ext>
              </c:extLst>
            </c:dLbl>
            <c:dLbl>
              <c:idx val="11"/>
              <c:layout>
                <c:manualLayout>
                  <c:x val="1.7765173751712365E-2"/>
                  <c:y val="-3.921256005222324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7-B4F8-474D-9BB0-7C5C07FB212F}"/>
                </c:ext>
              </c:extLst>
            </c:dLbl>
            <c:dLbl>
              <c:idx val="12"/>
              <c:layout>
                <c:manualLayout>
                  <c:x val="1.5954866217776031E-2"/>
                  <c:y val="-5.7119861598547272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9.7580804175681712E-2"/>
                      <c:h val="7.8505999235639307E-2"/>
                    </c:manualLayout>
                  </c15:layout>
                </c:ext>
                <c:ext xmlns:c16="http://schemas.microsoft.com/office/drawing/2014/chart" uri="{C3380CC4-5D6E-409C-BE32-E72D297353CC}">
                  <c16:uniqueId val="{00000019-B4F8-474D-9BB0-7C5C07FB212F}"/>
                </c:ext>
              </c:extLst>
            </c:dLbl>
            <c:dLbl>
              <c:idx val="13"/>
              <c:layout>
                <c:manualLayout>
                  <c:x val="4.7417214111025924E-2"/>
                  <c:y val="-4.561596550246416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8.9593231189153383E-2"/>
                      <c:h val="8.4254546897511842E-2"/>
                    </c:manualLayout>
                  </c15:layout>
                </c:ext>
                <c:ext xmlns:c16="http://schemas.microsoft.com/office/drawing/2014/chart" uri="{C3380CC4-5D6E-409C-BE32-E72D297353CC}">
                  <c16:uniqueId val="{0000001B-B4F8-474D-9BB0-7C5C07FB212F}"/>
                </c:ext>
              </c:extLst>
            </c:dLbl>
            <c:dLbl>
              <c:idx val="14"/>
              <c:layout>
                <c:manualLayout>
                  <c:x val="3.3170273110045501E-2"/>
                  <c:y val="-1.9503110668928635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1016940878494423"/>
                      <c:h val="5.619728551781171E-2"/>
                    </c:manualLayout>
                  </c15:layout>
                </c:ext>
                <c:ext xmlns:c16="http://schemas.microsoft.com/office/drawing/2014/chart" uri="{C3380CC4-5D6E-409C-BE32-E72D297353CC}">
                  <c16:uniqueId val="{0000001D-B4F8-474D-9BB0-7C5C07FB212F}"/>
                </c:ext>
              </c:extLst>
            </c:dLbl>
            <c:dLbl>
              <c:idx val="15"/>
              <c:layout>
                <c:manualLayout>
                  <c:x val="-1.4124943172710404E-2"/>
                  <c:y val="3.544923725779813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a:noFill/>
                    <a:ln>
                      <a:noFill/>
                    </a:ln>
                  </c15:spPr>
                </c:ext>
                <c:ext xmlns:c16="http://schemas.microsoft.com/office/drawing/2014/chart" uri="{C3380CC4-5D6E-409C-BE32-E72D297353CC}">
                  <c16:uniqueId val="{0000001F-B4F8-474D-9BB0-7C5C07FB212F}"/>
                </c:ext>
              </c:extLst>
            </c:dLbl>
            <c:dLbl>
              <c:idx val="16"/>
              <c:layout>
                <c:manualLayout>
                  <c:x val="-0.14463359556579392"/>
                  <c:y val="-8.7573623540280077E-3"/>
                </c:manualLayout>
              </c:layout>
              <c:tx>
                <c:rich>
                  <a:bodyPr rot="0" spcFirstLastPara="1" vertOverflow="ellipsis" vert="horz" wrap="square" lIns="38100" tIns="19050" rIns="38100" bIns="19050" anchor="ctr" anchorCtr="1">
                    <a:noAutofit/>
                  </a:bodyPr>
                  <a:lstStyle/>
                  <a:p>
                    <a:pPr>
                      <a:defRPr sz="1000" b="1" i="0" u="none" strike="noStrike" kern="1200" baseline="0">
                        <a:solidFill>
                          <a:schemeClr val="bg1"/>
                        </a:solidFill>
                        <a:latin typeface="+mn-lt"/>
                        <a:ea typeface="+mn-ea"/>
                        <a:cs typeface="+mn-cs"/>
                      </a:defRPr>
                    </a:pPr>
                    <a:r>
                      <a:rPr lang="en-US" sz="1000" b="1">
                        <a:solidFill>
                          <a:schemeClr val="bg1"/>
                        </a:solidFill>
                      </a:rPr>
                      <a:t>Government Debt Securities</a:t>
                    </a:r>
                    <a:r>
                      <a:rPr lang="en-US" sz="1000" b="1" baseline="0">
                        <a:solidFill>
                          <a:schemeClr val="bg1"/>
                        </a:solidFill>
                      </a:rPr>
                      <a:t>
</a:t>
                    </a:r>
                    <a:fld id="{103F8024-5546-44F3-B5C3-1E8480000542}" type="PERCENTAGE">
                      <a:rPr lang="en-US" sz="1000" b="1" baseline="0">
                        <a:solidFill>
                          <a:schemeClr val="bg1"/>
                        </a:solidFill>
                      </a:rPr>
                      <a:pPr>
                        <a:defRPr b="1">
                          <a:solidFill>
                            <a:schemeClr val="bg1"/>
                          </a:solidFill>
                        </a:defRPr>
                      </a:pPr>
                      <a:t>[PERCENTAGE]</a:t>
                    </a:fld>
                    <a:endParaRPr lang="en-US" sz="1000" b="1" baseline="0">
                      <a:solidFill>
                        <a:schemeClr val="bg1"/>
                      </a:solidFill>
                    </a:endParaRPr>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chemeClr val="bg1"/>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1151960820689333"/>
                      <c:h val="9.1674005958995039E-2"/>
                    </c:manualLayout>
                  </c15:layout>
                  <c15:dlblFieldTable/>
                  <c15:showDataLabelsRange val="0"/>
                </c:ext>
                <c:ext xmlns:c16="http://schemas.microsoft.com/office/drawing/2014/chart" uri="{C3380CC4-5D6E-409C-BE32-E72D297353CC}">
                  <c16:uniqueId val="{00000021-B4F8-474D-9BB0-7C5C07FB212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prstDash val="solid"/>
                  <a:round/>
                </a:ln>
                <a:effectLst/>
              </c:spPr>
            </c:leaderLines>
            <c:extLst>
              <c:ext xmlns:c15="http://schemas.microsoft.com/office/drawing/2012/chart" uri="{CE6537A1-D6FC-4f65-9D91-7224C49458BB}"/>
            </c:extLst>
          </c:dLbls>
          <c:cat>
            <c:strRef>
              <c:f>'[1]Chart 17'!$B$52:$B$67</c:f>
              <c:strCache>
                <c:ptCount val="16"/>
                <c:pt idx="0">
                  <c:v>Equities</c:v>
                </c:pt>
                <c:pt idx="1">
                  <c:v>Corporate Debts</c:v>
                </c:pt>
                <c:pt idx="2">
                  <c:v>Land &amp; Buildings</c:v>
                </c:pt>
                <c:pt idx="3">
                  <c:v>Deposits </c:v>
                </c:pt>
                <c:pt idx="4">
                  <c:v>Unit Trusts </c:v>
                </c:pt>
                <c:pt idx="5">
                  <c:v>Investments in Gold</c:v>
                </c:pt>
                <c:pt idx="6">
                  <c:v>Reinsurance receivables</c:v>
                </c:pt>
                <c:pt idx="7">
                  <c:v>Premium receivable from policyholders and intermediaries </c:v>
                </c:pt>
                <c:pt idx="8">
                  <c:v>Property Plant and Equipment</c:v>
                </c:pt>
                <c:pt idx="9">
                  <c:v>Right of use asset</c:v>
                </c:pt>
                <c:pt idx="10">
                  <c:v>Other Assets</c:v>
                </c:pt>
                <c:pt idx="11">
                  <c:v>Cash and cash equivalents</c:v>
                </c:pt>
                <c:pt idx="12">
                  <c:v>Treasury Bonds</c:v>
                </c:pt>
                <c:pt idx="13">
                  <c:v>Treasury Bills</c:v>
                </c:pt>
                <c:pt idx="14">
                  <c:v>REPO</c:v>
                </c:pt>
                <c:pt idx="15">
                  <c:v>Sri Lanka Development Bonds</c:v>
                </c:pt>
              </c:strCache>
            </c:strRef>
          </c:cat>
          <c:val>
            <c:numRef>
              <c:f>'[1]Chart 17'!$C$52:$C$67</c:f>
              <c:numCache>
                <c:formatCode>General</c:formatCode>
                <c:ptCount val="16"/>
                <c:pt idx="0">
                  <c:v>38665625.763409995</c:v>
                </c:pt>
                <c:pt idx="1">
                  <c:v>17908072.222672101</c:v>
                </c:pt>
                <c:pt idx="2">
                  <c:v>5050169</c:v>
                </c:pt>
                <c:pt idx="3">
                  <c:v>32185265.995971344</c:v>
                </c:pt>
                <c:pt idx="4">
                  <c:v>3819926.1479147011</c:v>
                </c:pt>
                <c:pt idx="5">
                  <c:v>21502.5</c:v>
                </c:pt>
                <c:pt idx="6">
                  <c:v>18643555.069497503</c:v>
                </c:pt>
                <c:pt idx="7">
                  <c:v>32976239.527613435</c:v>
                </c:pt>
                <c:pt idx="8">
                  <c:v>19882758.260411501</c:v>
                </c:pt>
                <c:pt idx="9">
                  <c:v>2836426.0776237398</c:v>
                </c:pt>
                <c:pt idx="10">
                  <c:v>20212787.514068313</c:v>
                </c:pt>
                <c:pt idx="11">
                  <c:v>5057655.1354211727</c:v>
                </c:pt>
                <c:pt idx="12">
                  <c:v>58862829.060150243</c:v>
                </c:pt>
                <c:pt idx="13">
                  <c:v>41245615.879010737</c:v>
                </c:pt>
                <c:pt idx="14">
                  <c:v>7747462.2776704757</c:v>
                </c:pt>
                <c:pt idx="15">
                  <c:v>100891.45957999998</c:v>
                </c:pt>
              </c:numCache>
            </c:numRef>
          </c:val>
          <c:extLst>
            <c:ext xmlns:c16="http://schemas.microsoft.com/office/drawing/2014/chart" uri="{C3380CC4-5D6E-409C-BE32-E72D297353CC}">
              <c16:uniqueId val="{00000022-B4F8-474D-9BB0-7C5C07FB212F}"/>
            </c:ext>
          </c:extLst>
        </c:ser>
        <c:dLbls>
          <c:dLblPos val="bestFit"/>
          <c:showLegendKey val="0"/>
          <c:showVal val="0"/>
          <c:showCatName val="1"/>
          <c:showSerName val="0"/>
          <c:showPercent val="1"/>
          <c:showBubbleSize val="0"/>
          <c:showLeaderLines val="1"/>
        </c:dLbls>
        <c:gapWidth val="100"/>
        <c:splitType val="pos"/>
        <c:splitPos val="4"/>
        <c:secondPieSize val="75"/>
        <c:serLines>
          <c:spPr>
            <a:ln w="9525" cap="flat" cmpd="sng" algn="ctr">
              <a:solidFill>
                <a:schemeClr val="tx1">
                  <a:lumMod val="35000"/>
                  <a:lumOff val="65000"/>
                </a:schemeClr>
              </a:solidFill>
              <a:prstDash val="solid"/>
              <a:round/>
            </a:ln>
            <a:effectLst/>
          </c:spPr>
        </c:serLines>
      </c:of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prstDash val="solid"/>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barChart>
        <c:barDir val="col"/>
        <c:grouping val="clustered"/>
        <c:varyColors val="0"/>
        <c:ser>
          <c:idx val="0"/>
          <c:order val="0"/>
          <c:tx>
            <c:strRef>
              <c:f>'11. Credit Quality'!$B$8</c:f>
              <c:strCache>
                <c:ptCount val="1"/>
                <c:pt idx="0">
                  <c:v>Corporate Debts</c:v>
                </c:pt>
              </c:strCache>
            </c:strRef>
          </c:tx>
          <c:spPr>
            <a:solidFill>
              <a:schemeClr val="accent3">
                <a:shade val="76000"/>
              </a:schemeClr>
            </a:solidFill>
            <a:ln>
              <a:noFill/>
            </a:ln>
            <a:effectLst/>
          </c:spPr>
          <c:invertIfNegative val="0"/>
          <c:cat>
            <c:multiLvlStrRef>
              <c:f>'11. Credit Quality'!$C$6:$J$7</c:f>
              <c:multiLvlStrCache>
                <c:ptCount val="8"/>
                <c:lvl>
                  <c:pt idx="0">
                    <c:v>2022 (a)</c:v>
                  </c:pt>
                  <c:pt idx="1">
                    <c:v>2023 (b)</c:v>
                  </c:pt>
                  <c:pt idx="2">
                    <c:v>2022 (a)</c:v>
                  </c:pt>
                  <c:pt idx="3">
                    <c:v>2023 (b)</c:v>
                  </c:pt>
                  <c:pt idx="4">
                    <c:v>2022 (a)</c:v>
                  </c:pt>
                  <c:pt idx="5">
                    <c:v>2023 (b)</c:v>
                  </c:pt>
                  <c:pt idx="6">
                    <c:v>2022 (a)</c:v>
                  </c:pt>
                  <c:pt idx="7">
                    <c:v>2023 (b)</c:v>
                  </c:pt>
                </c:lvl>
                <c:lvl>
                  <c:pt idx="0">
                    <c:v>AAA to AA- and A1/P1</c:v>
                  </c:pt>
                  <c:pt idx="2">
                    <c:v>A+ to A- and A2/P2</c:v>
                  </c:pt>
                  <c:pt idx="4">
                    <c:v>BBB+ to BB- and A3/P3</c:v>
                  </c:pt>
                  <c:pt idx="6">
                    <c:v>Unrated</c:v>
                  </c:pt>
                </c:lvl>
              </c:multiLvlStrCache>
            </c:multiLvlStrRef>
          </c:cat>
          <c:val>
            <c:numRef>
              <c:f>'11. Credit Quality'!$C$8:$J$8</c:f>
              <c:numCache>
                <c:formatCode>#,##0</c:formatCode>
                <c:ptCount val="8"/>
                <c:pt idx="0">
                  <c:v>6020932.9690656597</c:v>
                </c:pt>
                <c:pt idx="1">
                  <c:v>1327445.248887833</c:v>
                </c:pt>
                <c:pt idx="2">
                  <c:v>10543630.292876123</c:v>
                </c:pt>
                <c:pt idx="3">
                  <c:v>11914551.930306965</c:v>
                </c:pt>
                <c:pt idx="4">
                  <c:v>1540525.4158930813</c:v>
                </c:pt>
                <c:pt idx="5">
                  <c:v>3619472.3037473015</c:v>
                </c:pt>
                <c:pt idx="6">
                  <c:v>471390.36204000004</c:v>
                </c:pt>
                <c:pt idx="7">
                  <c:v>1046602.73973</c:v>
                </c:pt>
              </c:numCache>
            </c:numRef>
          </c:val>
          <c:extLst>
            <c:ext xmlns:c16="http://schemas.microsoft.com/office/drawing/2014/chart" uri="{C3380CC4-5D6E-409C-BE32-E72D297353CC}">
              <c16:uniqueId val="{00000000-B308-499D-94A7-46F5EFA1123B}"/>
            </c:ext>
          </c:extLst>
        </c:ser>
        <c:ser>
          <c:idx val="1"/>
          <c:order val="1"/>
          <c:tx>
            <c:strRef>
              <c:f>'11. Credit Quality'!$B$9</c:f>
              <c:strCache>
                <c:ptCount val="1"/>
                <c:pt idx="0">
                  <c:v>Deposits </c:v>
                </c:pt>
              </c:strCache>
            </c:strRef>
          </c:tx>
          <c:spPr>
            <a:solidFill>
              <a:schemeClr val="accent3">
                <a:tint val="77000"/>
              </a:schemeClr>
            </a:solidFill>
            <a:ln>
              <a:noFill/>
            </a:ln>
            <a:effectLst/>
          </c:spPr>
          <c:invertIfNegative val="0"/>
          <c:cat>
            <c:multiLvlStrRef>
              <c:f>'11. Credit Quality'!$C$6:$J$7</c:f>
              <c:multiLvlStrCache>
                <c:ptCount val="8"/>
                <c:lvl>
                  <c:pt idx="0">
                    <c:v>2022 (a)</c:v>
                  </c:pt>
                  <c:pt idx="1">
                    <c:v>2023 (b)</c:v>
                  </c:pt>
                  <c:pt idx="2">
                    <c:v>2022 (a)</c:v>
                  </c:pt>
                  <c:pt idx="3">
                    <c:v>2023 (b)</c:v>
                  </c:pt>
                  <c:pt idx="4">
                    <c:v>2022 (a)</c:v>
                  </c:pt>
                  <c:pt idx="5">
                    <c:v>2023 (b)</c:v>
                  </c:pt>
                  <c:pt idx="6">
                    <c:v>2022 (a)</c:v>
                  </c:pt>
                  <c:pt idx="7">
                    <c:v>2023 (b)</c:v>
                  </c:pt>
                </c:lvl>
                <c:lvl>
                  <c:pt idx="0">
                    <c:v>AAA to AA- and A1/P1</c:v>
                  </c:pt>
                  <c:pt idx="2">
                    <c:v>A+ to A- and A2/P2</c:v>
                  </c:pt>
                  <c:pt idx="4">
                    <c:v>BBB+ to BB- and A3/P3</c:v>
                  </c:pt>
                  <c:pt idx="6">
                    <c:v>Unrated</c:v>
                  </c:pt>
                </c:lvl>
              </c:multiLvlStrCache>
            </c:multiLvlStrRef>
          </c:cat>
          <c:val>
            <c:numRef>
              <c:f>'11. Credit Quality'!$C$9:$J$9</c:f>
              <c:numCache>
                <c:formatCode>#,##0</c:formatCode>
                <c:ptCount val="8"/>
                <c:pt idx="0">
                  <c:v>9485894.1459926348</c:v>
                </c:pt>
                <c:pt idx="1">
                  <c:v>4014686.6362600001</c:v>
                </c:pt>
                <c:pt idx="2">
                  <c:v>17850407.683601942</c:v>
                </c:pt>
                <c:pt idx="3">
                  <c:v>25845317.878944259</c:v>
                </c:pt>
                <c:pt idx="4">
                  <c:v>1533211.5885049908</c:v>
                </c:pt>
                <c:pt idx="5">
                  <c:v>2318202.2058288446</c:v>
                </c:pt>
                <c:pt idx="6">
                  <c:v>5698.4059999999999</c:v>
                </c:pt>
                <c:pt idx="7">
                  <c:v>7059.2746885231509</c:v>
                </c:pt>
              </c:numCache>
            </c:numRef>
          </c:val>
          <c:extLst>
            <c:ext xmlns:c16="http://schemas.microsoft.com/office/drawing/2014/chart" uri="{C3380CC4-5D6E-409C-BE32-E72D297353CC}">
              <c16:uniqueId val="{00000001-B308-499D-94A7-46F5EFA1123B}"/>
            </c:ext>
          </c:extLst>
        </c:ser>
        <c:dLbls>
          <c:showLegendKey val="0"/>
          <c:showVal val="0"/>
          <c:showCatName val="0"/>
          <c:showSerName val="0"/>
          <c:showPercent val="0"/>
          <c:showBubbleSize val="0"/>
        </c:dLbls>
        <c:gapWidth val="219"/>
        <c:overlap val="-27"/>
        <c:axId val="337960480"/>
        <c:axId val="337952160"/>
      </c:barChart>
      <c:catAx>
        <c:axId val="337960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7952160"/>
        <c:crosses val="autoZero"/>
        <c:auto val="1"/>
        <c:lblAlgn val="ctr"/>
        <c:lblOffset val="100"/>
        <c:noMultiLvlLbl val="0"/>
      </c:catAx>
      <c:valAx>
        <c:axId val="3379521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79604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965456410459706"/>
          <c:y val="3.2419687592101384E-2"/>
          <c:w val="0.71717318374850725"/>
          <c:h val="0.83179078742478141"/>
        </c:manualLayout>
      </c:layout>
      <c:barChart>
        <c:barDir val="col"/>
        <c:grouping val="clustered"/>
        <c:varyColors val="0"/>
        <c:ser>
          <c:idx val="0"/>
          <c:order val="0"/>
          <c:tx>
            <c:strRef>
              <c:f>'12.TAC and CAR'!$C$6</c:f>
              <c:strCache>
                <c:ptCount val="1"/>
                <c:pt idx="0">
                  <c:v>TAC </c:v>
                </c:pt>
              </c:strCache>
            </c:strRef>
          </c:tx>
          <c:spPr>
            <a:solidFill>
              <a:schemeClr val="accent3">
                <a:shade val="76000"/>
              </a:schemeClr>
            </a:solidFill>
            <a:ln>
              <a:noFill/>
            </a:ln>
            <a:effectLst/>
          </c:spPr>
          <c:invertIfNegative val="0"/>
          <c:cat>
            <c:strRef>
              <c:f>'12.TAC and CAR'!$B$7:$B$11</c:f>
              <c:strCache>
                <c:ptCount val="5"/>
                <c:pt idx="0">
                  <c:v>2019</c:v>
                </c:pt>
                <c:pt idx="1">
                  <c:v>2020</c:v>
                </c:pt>
                <c:pt idx="2">
                  <c:v>2021</c:v>
                </c:pt>
                <c:pt idx="3">
                  <c:v>2022 (a)</c:v>
                </c:pt>
                <c:pt idx="4">
                  <c:v>2023 (b)</c:v>
                </c:pt>
              </c:strCache>
            </c:strRef>
          </c:cat>
          <c:val>
            <c:numRef>
              <c:f>'12.TAC and CAR'!$C$7:$C$11</c:f>
              <c:numCache>
                <c:formatCode>#,##0</c:formatCode>
                <c:ptCount val="5"/>
                <c:pt idx="0">
                  <c:v>54743600</c:v>
                </c:pt>
                <c:pt idx="1">
                  <c:v>65041215</c:v>
                </c:pt>
                <c:pt idx="2">
                  <c:v>74940792.146208823</c:v>
                </c:pt>
                <c:pt idx="3">
                  <c:v>78905467.627083898</c:v>
                </c:pt>
                <c:pt idx="4">
                  <c:v>97365466.874155164</c:v>
                </c:pt>
              </c:numCache>
            </c:numRef>
          </c:val>
          <c:extLst>
            <c:ext xmlns:c16="http://schemas.microsoft.com/office/drawing/2014/chart" uri="{C3380CC4-5D6E-409C-BE32-E72D297353CC}">
              <c16:uniqueId val="{00000000-CDB9-4323-A9BE-48B6C2782A5A}"/>
            </c:ext>
          </c:extLst>
        </c:ser>
        <c:dLbls>
          <c:showLegendKey val="0"/>
          <c:showVal val="0"/>
          <c:showCatName val="0"/>
          <c:showSerName val="0"/>
          <c:showPercent val="0"/>
          <c:showBubbleSize val="0"/>
        </c:dLbls>
        <c:gapWidth val="219"/>
        <c:overlap val="-27"/>
        <c:axId val="736465599"/>
        <c:axId val="736466431"/>
      </c:barChart>
      <c:lineChart>
        <c:grouping val="standard"/>
        <c:varyColors val="0"/>
        <c:ser>
          <c:idx val="1"/>
          <c:order val="1"/>
          <c:tx>
            <c:strRef>
              <c:f>'12.TAC and CAR'!$D$6</c:f>
              <c:strCache>
                <c:ptCount val="1"/>
                <c:pt idx="0">
                  <c:v>CAR %</c:v>
                </c:pt>
              </c:strCache>
            </c:strRef>
          </c:tx>
          <c:spPr>
            <a:ln w="28575" cap="rnd">
              <a:solidFill>
                <a:schemeClr val="accent3">
                  <a:tint val="77000"/>
                </a:schemeClr>
              </a:solidFill>
              <a:round/>
            </a:ln>
            <a:effectLst/>
          </c:spPr>
          <c:marker>
            <c:symbol val="none"/>
          </c:marker>
          <c:dLbls>
            <c:dLbl>
              <c:idx val="2"/>
              <c:numFmt formatCode="#,##0.0"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t"/>
              <c:showLegendKey val="0"/>
              <c:showVal val="1"/>
              <c:showCatName val="0"/>
              <c:showSerName val="0"/>
              <c:showPercent val="0"/>
              <c:showBubbleSize val="0"/>
              <c:extLst>
                <c:ext xmlns:c16="http://schemas.microsoft.com/office/drawing/2014/chart" uri="{C3380CC4-5D6E-409C-BE32-E72D297353CC}">
                  <c16:uniqueId val="{00000000-161D-49D3-BE44-4060A7C86946}"/>
                </c:ext>
              </c:extLst>
            </c:dLbl>
            <c:numFmt formatCode="#,##0.0" sourceLinked="0"/>
            <c:spPr>
              <a:noFill/>
              <a:ln>
                <a:noFill/>
              </a:ln>
              <a:effectLst/>
            </c:spPr>
            <c:txPr>
              <a:bodyPr rot="0" spcFirstLastPara="1" vertOverflow="ellipsis" vert="horz" wrap="square" anchor="ctr" anchorCtr="1"/>
              <a:lstStyle/>
              <a:p>
                <a:pPr>
                  <a:defRPr sz="900" b="1"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'12.TAC and CAR'!$B$7:$B$11</c:f>
              <c:strCache>
                <c:ptCount val="5"/>
                <c:pt idx="0">
                  <c:v>2019</c:v>
                </c:pt>
                <c:pt idx="1">
                  <c:v>2020</c:v>
                </c:pt>
                <c:pt idx="2">
                  <c:v>2021</c:v>
                </c:pt>
                <c:pt idx="3">
                  <c:v>2022 (a)</c:v>
                </c:pt>
                <c:pt idx="4">
                  <c:v>2023 (b)</c:v>
                </c:pt>
              </c:strCache>
            </c:strRef>
          </c:cat>
          <c:val>
            <c:numRef>
              <c:f>'12.TAC and CAR'!$D$7:$D$11</c:f>
              <c:numCache>
                <c:formatCode>#,##0.0</c:formatCode>
                <c:ptCount val="5"/>
                <c:pt idx="0">
                  <c:v>214.61538461538461</c:v>
                </c:pt>
                <c:pt idx="1">
                  <c:v>248.53846153846155</c:v>
                </c:pt>
                <c:pt idx="2">
                  <c:v>251.24553374629676</c:v>
                </c:pt>
                <c:pt idx="3">
                  <c:v>205.97914956230574</c:v>
                </c:pt>
                <c:pt idx="4" formatCode="0.00">
                  <c:v>251.91485483706674</c:v>
                </c:pt>
              </c:numCache>
            </c:numRef>
          </c:val>
          <c:smooth val="0"/>
          <c:extLst>
            <c:ext xmlns:c16="http://schemas.microsoft.com/office/drawing/2014/chart" uri="{C3380CC4-5D6E-409C-BE32-E72D297353CC}">
              <c16:uniqueId val="{00000002-CDB9-4323-A9BE-48B6C2782A5A}"/>
            </c:ext>
          </c:extLst>
        </c:ser>
        <c:dLbls>
          <c:showLegendKey val="0"/>
          <c:showVal val="0"/>
          <c:showCatName val="0"/>
          <c:showSerName val="0"/>
          <c:showPercent val="0"/>
          <c:showBubbleSize val="0"/>
        </c:dLbls>
        <c:marker val="1"/>
        <c:smooth val="0"/>
        <c:axId val="239184831"/>
        <c:axId val="239193151"/>
      </c:lineChart>
      <c:catAx>
        <c:axId val="7364655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6466431"/>
        <c:crosses val="autoZero"/>
        <c:auto val="1"/>
        <c:lblAlgn val="ctr"/>
        <c:lblOffset val="100"/>
        <c:noMultiLvlLbl val="0"/>
      </c:catAx>
      <c:valAx>
        <c:axId val="7364664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6465599"/>
        <c:crosses val="autoZero"/>
        <c:crossBetween val="between"/>
      </c:valAx>
      <c:valAx>
        <c:axId val="239193151"/>
        <c:scaling>
          <c:orientation val="minMax"/>
        </c:scaling>
        <c:delete val="0"/>
        <c:axPos val="r"/>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184831"/>
        <c:crosses val="max"/>
        <c:crossBetween val="between"/>
      </c:valAx>
      <c:catAx>
        <c:axId val="239184831"/>
        <c:scaling>
          <c:orientation val="minMax"/>
        </c:scaling>
        <c:delete val="1"/>
        <c:axPos val="b"/>
        <c:numFmt formatCode="General" sourceLinked="1"/>
        <c:majorTickMark val="out"/>
        <c:minorTickMark val="none"/>
        <c:tickLblPos val="nextTo"/>
        <c:crossAx val="23919315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barChart>
        <c:barDir val="col"/>
        <c:grouping val="stacked"/>
        <c:varyColors val="0"/>
        <c:ser>
          <c:idx val="0"/>
          <c:order val="0"/>
          <c:tx>
            <c:strRef>
              <c:f>'13.TAC'!$C$7</c:f>
              <c:strCache>
                <c:ptCount val="1"/>
                <c:pt idx="0">
                  <c:v>Tier 1 </c:v>
                </c:pt>
              </c:strCache>
            </c:strRef>
          </c:tx>
          <c:spPr>
            <a:solidFill>
              <a:schemeClr val="accent3">
                <a:tint val="6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'13.TAC'!$B$8:$B$12</c:f>
              <c:strCache>
                <c:ptCount val="5"/>
                <c:pt idx="0">
                  <c:v>2019</c:v>
                </c:pt>
                <c:pt idx="1">
                  <c:v>2020</c:v>
                </c:pt>
                <c:pt idx="2">
                  <c:v>2021</c:v>
                </c:pt>
                <c:pt idx="3">
                  <c:v>2022 (a)</c:v>
                </c:pt>
                <c:pt idx="4">
                  <c:v>2023 (b)</c:v>
                </c:pt>
              </c:strCache>
            </c:strRef>
          </c:cat>
          <c:val>
            <c:numRef>
              <c:f>'13.TAC'!$C$8:$C$12</c:f>
              <c:numCache>
                <c:formatCode>_(* #,##0_);_(* \(#,##0\);_(* "-"??_);_(@_)</c:formatCode>
                <c:ptCount val="5"/>
                <c:pt idx="0">
                  <c:v>81278436</c:v>
                </c:pt>
                <c:pt idx="1">
                  <c:v>90869564</c:v>
                </c:pt>
                <c:pt idx="2">
                  <c:v>101745191.42806663</c:v>
                </c:pt>
                <c:pt idx="3">
                  <c:v>110440286.92514162</c:v>
                </c:pt>
                <c:pt idx="4">
                  <c:v>127368957.94001886</c:v>
                </c:pt>
              </c:numCache>
            </c:numRef>
          </c:val>
          <c:extLst>
            <c:ext xmlns:c16="http://schemas.microsoft.com/office/drawing/2014/chart" uri="{C3380CC4-5D6E-409C-BE32-E72D297353CC}">
              <c16:uniqueId val="{00000000-2817-49E4-AFED-6AE9EA308578}"/>
            </c:ext>
          </c:extLst>
        </c:ser>
        <c:ser>
          <c:idx val="1"/>
          <c:order val="1"/>
          <c:tx>
            <c:strRef>
              <c:f>'13.TAC'!$D$7</c:f>
              <c:strCache>
                <c:ptCount val="1"/>
                <c:pt idx="0">
                  <c:v>Tier II </c:v>
                </c:pt>
              </c:strCache>
            </c:strRef>
          </c:tx>
          <c:spPr>
            <a:solidFill>
              <a:schemeClr val="accent3"/>
            </a:solidFill>
            <a:ln>
              <a:noFill/>
            </a:ln>
            <a:effectLst/>
          </c:spPr>
          <c:invertIfNegative val="0"/>
          <c:dLbls>
            <c:dLbl>
              <c:idx val="0"/>
              <c:layout>
                <c:manualLayout>
                  <c:x val="1.6567263088137535E-3"/>
                  <c:y val="-3.460207612456747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817-49E4-AFED-6AE9EA308578}"/>
                </c:ext>
              </c:extLst>
            </c:dLbl>
            <c:dLbl>
              <c:idx val="1"/>
              <c:layout>
                <c:manualLayout>
                  <c:x val="-6.074592958100991E-17"/>
                  <c:y val="-2.998846597462514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817-49E4-AFED-6AE9EA308578}"/>
                </c:ext>
              </c:extLst>
            </c:dLbl>
            <c:dLbl>
              <c:idx val="2"/>
              <c:layout>
                <c:manualLayout>
                  <c:x val="-6.074592958100991E-17"/>
                  <c:y val="-3.229527104959632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817-49E4-AFED-6AE9EA308578}"/>
                </c:ext>
              </c:extLst>
            </c:dLbl>
            <c:dLbl>
              <c:idx val="3"/>
              <c:layout>
                <c:manualLayout>
                  <c:x val="-1.2149185916201982E-16"/>
                  <c:y val="-3.460207612456749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817-49E4-AFED-6AE9EA308578}"/>
                </c:ext>
              </c:extLst>
            </c:dLbl>
            <c:dLbl>
              <c:idx val="4"/>
              <c:layout>
                <c:manualLayout>
                  <c:x val="-3.3134526176275677E-3"/>
                  <c:y val="-3.460207612456747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817-49E4-AFED-6AE9EA30857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'13.TAC'!$B$8:$B$12</c:f>
              <c:strCache>
                <c:ptCount val="5"/>
                <c:pt idx="0">
                  <c:v>2019</c:v>
                </c:pt>
                <c:pt idx="1">
                  <c:v>2020</c:v>
                </c:pt>
                <c:pt idx="2">
                  <c:v>2021</c:v>
                </c:pt>
                <c:pt idx="3">
                  <c:v>2022 (a)</c:v>
                </c:pt>
                <c:pt idx="4">
                  <c:v>2023 (b)</c:v>
                </c:pt>
              </c:strCache>
            </c:strRef>
          </c:cat>
          <c:val>
            <c:numRef>
              <c:f>'13.TAC'!$D$8:$D$12</c:f>
              <c:numCache>
                <c:formatCode>_(* #,##0_);_(* \(#,##0\);_(* "-"??_);_(@_)</c:formatCode>
                <c:ptCount val="5"/>
                <c:pt idx="0">
                  <c:v>8491354</c:v>
                </c:pt>
                <c:pt idx="1">
                  <c:v>8640430</c:v>
                </c:pt>
                <c:pt idx="2">
                  <c:v>10892648.474941796</c:v>
                </c:pt>
                <c:pt idx="3">
                  <c:v>10544833.204916617</c:v>
                </c:pt>
                <c:pt idx="4">
                  <c:v>10473675.460297702</c:v>
                </c:pt>
              </c:numCache>
            </c:numRef>
          </c:val>
          <c:extLst>
            <c:ext xmlns:c16="http://schemas.microsoft.com/office/drawing/2014/chart" uri="{C3380CC4-5D6E-409C-BE32-E72D297353CC}">
              <c16:uniqueId val="{00000006-2817-49E4-AFED-6AE9EA308578}"/>
            </c:ext>
          </c:extLst>
        </c:ser>
        <c:ser>
          <c:idx val="2"/>
          <c:order val="2"/>
          <c:tx>
            <c:strRef>
              <c:f>'13.TAC'!$E$7</c:f>
              <c:strCache>
                <c:ptCount val="1"/>
                <c:pt idx="0">
                  <c:v>Deductions </c:v>
                </c:pt>
              </c:strCache>
            </c:strRef>
          </c:tx>
          <c:spPr>
            <a:solidFill>
              <a:schemeClr val="accent3">
                <a:shade val="65000"/>
              </a:schemeClr>
            </a:solidFill>
            <a:ln>
              <a:noFill/>
            </a:ln>
            <a:effectLst/>
          </c:spPr>
          <c:invertIfNegative val="0"/>
          <c:dLbls>
            <c:dLbl>
              <c:idx val="0"/>
              <c:layout>
                <c:manualLayout>
                  <c:x val="-1.6567263088138144E-3"/>
                  <c:y val="-8.304498269896176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817-49E4-AFED-6AE9EA308578}"/>
                </c:ext>
              </c:extLst>
            </c:dLbl>
            <c:dLbl>
              <c:idx val="1"/>
              <c:layout>
                <c:manualLayout>
                  <c:x val="0"/>
                  <c:y val="-7.843137254901960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817-49E4-AFED-6AE9EA308578}"/>
                </c:ext>
              </c:extLst>
            </c:dLbl>
            <c:dLbl>
              <c:idx val="2"/>
              <c:layout>
                <c:manualLayout>
                  <c:x val="-3.3134526176276289E-3"/>
                  <c:y val="-8.765859284890409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817-49E4-AFED-6AE9EA308578}"/>
                </c:ext>
              </c:extLst>
            </c:dLbl>
            <c:dLbl>
              <c:idx val="3"/>
              <c:layout>
                <c:manualLayout>
                  <c:x val="-4.9701789264414735E-3"/>
                  <c:y val="-9.688581314878892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817-49E4-AFED-6AE9EA308578}"/>
                </c:ext>
              </c:extLst>
            </c:dLbl>
            <c:dLbl>
              <c:idx val="4"/>
              <c:layout>
                <c:manualLayout>
                  <c:x val="0"/>
                  <c:y val="-9.688581314878892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817-49E4-AFED-6AE9EA30857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'13.TAC'!$B$8:$B$12</c:f>
              <c:strCache>
                <c:ptCount val="5"/>
                <c:pt idx="0">
                  <c:v>2019</c:v>
                </c:pt>
                <c:pt idx="1">
                  <c:v>2020</c:v>
                </c:pt>
                <c:pt idx="2">
                  <c:v>2021</c:v>
                </c:pt>
                <c:pt idx="3">
                  <c:v>2022 (a)</c:v>
                </c:pt>
                <c:pt idx="4">
                  <c:v>2023 (b)</c:v>
                </c:pt>
              </c:strCache>
            </c:strRef>
          </c:cat>
          <c:val>
            <c:numRef>
              <c:f>'13.TAC'!$E$8:$E$12</c:f>
              <c:numCache>
                <c:formatCode>_(* #,##0_);_(* \(#,##0\);_(* "-"??_);_(@_)</c:formatCode>
                <c:ptCount val="5"/>
                <c:pt idx="0">
                  <c:v>-35026190</c:v>
                </c:pt>
                <c:pt idx="1">
                  <c:v>-34468779</c:v>
                </c:pt>
                <c:pt idx="2">
                  <c:v>-37697047.756799601</c:v>
                </c:pt>
                <c:pt idx="3">
                  <c:v>-42079652.502974324</c:v>
                </c:pt>
                <c:pt idx="4">
                  <c:v>-40477166.526161402</c:v>
                </c:pt>
              </c:numCache>
            </c:numRef>
          </c:val>
          <c:extLst>
            <c:ext xmlns:c16="http://schemas.microsoft.com/office/drawing/2014/chart" uri="{C3380CC4-5D6E-409C-BE32-E72D297353CC}">
              <c16:uniqueId val="{0000000C-2817-49E4-AFED-6AE9EA308578}"/>
            </c:ext>
          </c:extLst>
        </c:ser>
        <c:dLbls>
          <c:dLblPos val="ctr"/>
          <c:showLegendKey val="0"/>
          <c:showVal val="1"/>
          <c:showCatName val="0"/>
          <c:showSerName val="0"/>
          <c:showPercent val="0"/>
          <c:showBubbleSize val="0"/>
        </c:dLbls>
        <c:gapWidth val="150"/>
        <c:overlap val="100"/>
        <c:axId val="695493375"/>
        <c:axId val="695500447"/>
      </c:barChart>
      <c:catAx>
        <c:axId val="695493375"/>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5500447"/>
        <c:crosses val="autoZero"/>
        <c:auto val="1"/>
        <c:lblAlgn val="ctr"/>
        <c:lblOffset val="100"/>
        <c:noMultiLvlLbl val="0"/>
      </c:catAx>
      <c:valAx>
        <c:axId val="695500447"/>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a:t>LKR '000</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549337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6">
  <a:schemeClr val="accent3"/>
</cs:colorStyle>
</file>

<file path=xl/charts/colors3.xml><?xml version="1.0" encoding="utf-8"?>
<cs:colorStyle xmlns:cs="http://schemas.microsoft.com/office/drawing/2012/chartStyle" xmlns:a="http://schemas.openxmlformats.org/drawingml/2006/main" meth="withinLinearReversed" id="23">
  <a:schemeClr val="accent3"/>
</cs:colorStyle>
</file>

<file path=xl/charts/colors4.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6">
  <a:schemeClr val="accent3"/>
</cs:colorStyle>
</file>

<file path=xl/charts/colors6.xml><?xml version="1.0" encoding="utf-8"?>
<cs:colorStyle xmlns:cs="http://schemas.microsoft.com/office/drawing/2012/chartStyle" xmlns:a="http://schemas.openxmlformats.org/drawingml/2006/main" meth="withinLinear" id="16">
  <a:schemeClr val="accent3"/>
</cs:colorStyle>
</file>

<file path=xl/charts/colors7.xml><?xml version="1.0" encoding="utf-8"?>
<cs:colorStyle xmlns:cs="http://schemas.microsoft.com/office/drawing/2012/chartStyle" xmlns:a="http://schemas.openxmlformats.org/drawingml/2006/main" meth="withinLinearReversed" id="23">
  <a:schemeClr val="accent3"/>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10</xdr:col>
      <xdr:colOff>146758</xdr:colOff>
      <xdr:row>16</xdr:row>
      <xdr:rowOff>53067</xdr:rowOff>
    </xdr:from>
    <xdr:to>
      <xdr:col>15</xdr:col>
      <xdr:colOff>137432</xdr:colOff>
      <xdr:row>31</xdr:row>
      <xdr:rowOff>12551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42758" y="3797753"/>
          <a:ext cx="3038674" cy="27353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607060</xdr:colOff>
      <xdr:row>26</xdr:row>
      <xdr:rowOff>130810</xdr:rowOff>
    </xdr:from>
    <xdr:to>
      <xdr:col>12</xdr:col>
      <xdr:colOff>198120</xdr:colOff>
      <xdr:row>67</xdr:row>
      <xdr:rowOff>68580</xdr:rowOff>
    </xdr:to>
    <xdr:graphicFrame macro="">
      <xdr:nvGraphicFramePr>
        <xdr:cNvPr id="3" name="Chart 2">
          <a:extLst>
            <a:ext uri="{FF2B5EF4-FFF2-40B4-BE49-F238E27FC236}">
              <a16:creationId xmlns:a16="http://schemas.microsoft.com/office/drawing/2014/main" id="{00000000-0008-0000-1500-000007000000}"/>
            </a:ext>
            <a:ext uri="{147F2762-F138-4A5C-976F-8EAC2B608ADB}">
              <a16:predDERef xmlns:a16="http://schemas.microsoft.com/office/drawing/2014/main" pred="{00000000-0008-0000-1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0.45939</cdr:x>
      <cdr:y>0.0473</cdr:y>
    </cdr:from>
    <cdr:to>
      <cdr:x>0.54885</cdr:x>
      <cdr:y>0.38189</cdr:y>
    </cdr:to>
    <cdr:grpSp>
      <cdr:nvGrpSpPr>
        <cdr:cNvPr id="3" name="Group 2">
          <a:extLst xmlns:a="http://schemas.openxmlformats.org/drawingml/2006/main">
            <a:ext uri="{FF2B5EF4-FFF2-40B4-BE49-F238E27FC236}">
              <a16:creationId xmlns:a16="http://schemas.microsoft.com/office/drawing/2014/main" id="{CC9D975D-B923-46F8-095C-167382D0CA33}"/>
            </a:ext>
          </a:extLst>
        </cdr:cNvPr>
        <cdr:cNvGrpSpPr/>
      </cdr:nvGrpSpPr>
      <cdr:grpSpPr>
        <a:xfrm xmlns:a="http://schemas.openxmlformats.org/drawingml/2006/main">
          <a:off x="6904255" y="351716"/>
          <a:ext cx="1344510" cy="2487961"/>
          <a:chOff x="122159" y="6830"/>
          <a:chExt cx="725880" cy="4043724"/>
        </a:xfrm>
      </cdr:grpSpPr>
      <cdr:sp macro="" textlink="">
        <cdr:nvSpPr>
          <cdr:cNvPr id="4" name="TextBox 9"/>
          <cdr:cNvSpPr txBox="1"/>
        </cdr:nvSpPr>
        <cdr:spPr>
          <a:xfrm xmlns:a="http://schemas.openxmlformats.org/drawingml/2006/main">
            <a:off x="122159" y="3585077"/>
            <a:ext cx="725880" cy="46547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50" b="1">
                <a:latin typeface="Tahoma" panose="020B0604030504040204" pitchFamily="34" charset="0"/>
                <a:ea typeface="Tahoma" panose="020B0604030504040204" pitchFamily="34" charset="0"/>
                <a:cs typeface="Tahoma" panose="020B0604030504040204" pitchFamily="34" charset="0"/>
              </a:rPr>
              <a:t>2022</a:t>
            </a:r>
            <a:r>
              <a:rPr lang="en-US" sz="1050" b="1" baseline="0">
                <a:latin typeface="Tahoma" panose="020B0604030504040204" pitchFamily="34" charset="0"/>
                <a:ea typeface="Tahoma" panose="020B0604030504040204" pitchFamily="34" charset="0"/>
                <a:cs typeface="Tahoma" panose="020B0604030504040204" pitchFamily="34" charset="0"/>
              </a:rPr>
              <a:t> (a)</a:t>
            </a:r>
            <a:endParaRPr lang="en-US" sz="1050" b="1">
              <a:latin typeface="Tahoma" panose="020B0604030504040204" pitchFamily="34" charset="0"/>
              <a:ea typeface="Tahoma" panose="020B0604030504040204" pitchFamily="34" charset="0"/>
              <a:cs typeface="Tahoma" panose="020B0604030504040204" pitchFamily="34" charset="0"/>
            </a:endParaRPr>
          </a:p>
        </cdr:txBody>
      </cdr:sp>
      <cdr:cxnSp macro="">
        <cdr:nvCxnSpPr>
          <cdr:cNvPr id="5" name="Straight Connector 4">
            <a:extLst xmlns:a="http://schemas.openxmlformats.org/drawingml/2006/main">
              <a:ext uri="{FF2B5EF4-FFF2-40B4-BE49-F238E27FC236}">
                <a16:creationId xmlns:a16="http://schemas.microsoft.com/office/drawing/2014/main" id="{9A62E09B-578F-BDA8-6CE4-B9ED5FD8CAD3}"/>
              </a:ext>
            </a:extLst>
          </cdr:cNvPr>
          <cdr:cNvCxnSpPr/>
        </cdr:nvCxnSpPr>
        <cdr:spPr>
          <a:xfrm xmlns:a="http://schemas.openxmlformats.org/drawingml/2006/main" flipH="1">
            <a:off x="460095" y="6830"/>
            <a:ext cx="9158" cy="529591"/>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cxnSp macro="">
        <cdr:nvCxnSpPr>
          <cdr:cNvPr id="6" name="Straight Connector 5">
            <a:extLst xmlns:a="http://schemas.openxmlformats.org/drawingml/2006/main">
              <a:ext uri="{FF2B5EF4-FFF2-40B4-BE49-F238E27FC236}">
                <a16:creationId xmlns:a16="http://schemas.microsoft.com/office/drawing/2014/main" id="{EAE60F70-8030-227A-AC18-3CDF4EC125A8}"/>
              </a:ext>
            </a:extLst>
          </cdr:cNvPr>
          <cdr:cNvCxnSpPr/>
        </cdr:nvCxnSpPr>
        <cdr:spPr>
          <a:xfrm xmlns:a="http://schemas.openxmlformats.org/drawingml/2006/main">
            <a:off x="452877" y="3190598"/>
            <a:ext cx="2156" cy="326528"/>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0.47428</cdr:x>
      <cdr:y>0.00869</cdr:y>
    </cdr:from>
    <cdr:to>
      <cdr:x>0.62698</cdr:x>
      <cdr:y>0.0503</cdr:y>
    </cdr:to>
    <cdr:sp macro="" textlink="">
      <cdr:nvSpPr>
        <cdr:cNvPr id="7" name="TextBox 11"/>
        <cdr:cNvSpPr txBox="1"/>
      </cdr:nvSpPr>
      <cdr:spPr>
        <a:xfrm xmlns:a="http://schemas.openxmlformats.org/drawingml/2006/main">
          <a:off x="4869130" y="58822"/>
          <a:ext cx="1567673" cy="2817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b="1" i="0" u="none">
              <a:latin typeface="Tahoma" panose="020B0604030504040204" pitchFamily="34" charset="0"/>
              <a:ea typeface="Tahoma" panose="020B0604030504040204" pitchFamily="34" charset="0"/>
              <a:cs typeface="Tahoma" panose="020B0604030504040204" pitchFamily="34" charset="0"/>
            </a:rPr>
            <a:t>2023</a:t>
          </a:r>
          <a:r>
            <a:rPr lang="en-US" sz="1000" b="1" i="0" u="none" baseline="0">
              <a:latin typeface="Tahoma" panose="020B0604030504040204" pitchFamily="34" charset="0"/>
              <a:ea typeface="Tahoma" panose="020B0604030504040204" pitchFamily="34" charset="0"/>
              <a:cs typeface="Tahoma" panose="020B0604030504040204" pitchFamily="34" charset="0"/>
            </a:rPr>
            <a:t> (b)</a:t>
          </a:r>
          <a:endParaRPr lang="en-US" sz="1000" b="1" i="0" u="none">
            <a:latin typeface="Tahoma" panose="020B0604030504040204" pitchFamily="34" charset="0"/>
            <a:ea typeface="Tahoma" panose="020B0604030504040204" pitchFamily="34" charset="0"/>
            <a:cs typeface="Tahoma" panose="020B0604030504040204" pitchFamily="34"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581025</xdr:colOff>
      <xdr:row>14</xdr:row>
      <xdr:rowOff>4761</xdr:rowOff>
    </xdr:from>
    <xdr:to>
      <xdr:col>7</xdr:col>
      <xdr:colOff>0</xdr:colOff>
      <xdr:row>36</xdr:row>
      <xdr:rowOff>38100</xdr:rowOff>
    </xdr:to>
    <xdr:graphicFrame macro="">
      <xdr:nvGraphicFramePr>
        <xdr:cNvPr id="3" name="Chart 2">
          <a:extLst>
            <a:ext uri="{FF2B5EF4-FFF2-40B4-BE49-F238E27FC236}">
              <a16:creationId xmlns:a16="http://schemas.microsoft.com/office/drawing/2014/main" id="{00000000-0008-0000-1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410156</xdr:colOff>
      <xdr:row>15</xdr:row>
      <xdr:rowOff>54832</xdr:rowOff>
    </xdr:from>
    <xdr:to>
      <xdr:col>6</xdr:col>
      <xdr:colOff>1196340</xdr:colOff>
      <xdr:row>40</xdr:row>
      <xdr:rowOff>104362</xdr:rowOff>
    </xdr:to>
    <xdr:graphicFrame macro="">
      <xdr:nvGraphicFramePr>
        <xdr:cNvPr id="5" name="Chart 4">
          <a:extLst>
            <a:ext uri="{FF2B5EF4-FFF2-40B4-BE49-F238E27FC236}">
              <a16:creationId xmlns:a16="http://schemas.microsoft.com/office/drawing/2014/main" id="{00000000-0008-0000-1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47721</xdr:colOff>
      <xdr:row>28</xdr:row>
      <xdr:rowOff>10391</xdr:rowOff>
    </xdr:from>
    <xdr:to>
      <xdr:col>8</xdr:col>
      <xdr:colOff>821575</xdr:colOff>
      <xdr:row>71</xdr:row>
      <xdr:rowOff>115089</xdr:rowOff>
    </xdr:to>
    <xdr:graphicFrame macro="">
      <xdr:nvGraphicFramePr>
        <xdr:cNvPr id="5" name="Chart 4">
          <a:extLst>
            <a:ext uri="{FF2B5EF4-FFF2-40B4-BE49-F238E27FC236}">
              <a16:creationId xmlns:a16="http://schemas.microsoft.com/office/drawing/2014/main" id="{00000000-0008-0000-1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7620</xdr:colOff>
      <xdr:row>13</xdr:row>
      <xdr:rowOff>133350</xdr:rowOff>
    </xdr:from>
    <xdr:to>
      <xdr:col>10</xdr:col>
      <xdr:colOff>137160</xdr:colOff>
      <xdr:row>39</xdr:row>
      <xdr:rowOff>121920</xdr:rowOff>
    </xdr:to>
    <xdr:graphicFrame macro="">
      <xdr:nvGraphicFramePr>
        <xdr:cNvPr id="2" name="Chart 1">
          <a:extLst>
            <a:ext uri="{FF2B5EF4-FFF2-40B4-BE49-F238E27FC236}">
              <a16:creationId xmlns:a16="http://schemas.microsoft.com/office/drawing/2014/main" id="{00000000-0008-0000-2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15</xdr:row>
      <xdr:rowOff>133350</xdr:rowOff>
    </xdr:from>
    <xdr:to>
      <xdr:col>9</xdr:col>
      <xdr:colOff>312420</xdr:colOff>
      <xdr:row>38</xdr:row>
      <xdr:rowOff>15240</xdr:rowOff>
    </xdr:to>
    <xdr:graphicFrame macro="">
      <xdr:nvGraphicFramePr>
        <xdr:cNvPr id="2" name="Chart 1">
          <a:extLst>
            <a:ext uri="{FF2B5EF4-FFF2-40B4-BE49-F238E27FC236}">
              <a16:creationId xmlns:a16="http://schemas.microsoft.com/office/drawing/2014/main" id="{00000000-0008-0000-2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1905</xdr:colOff>
      <xdr:row>17</xdr:row>
      <xdr:rowOff>43815</xdr:rowOff>
    </xdr:from>
    <xdr:to>
      <xdr:col>6</xdr:col>
      <xdr:colOff>1297305</xdr:colOff>
      <xdr:row>50</xdr:row>
      <xdr:rowOff>17145</xdr:rowOff>
    </xdr:to>
    <xdr:graphicFrame macro="">
      <xdr:nvGraphicFramePr>
        <xdr:cNvPr id="7" name="Chart 6">
          <a:extLst>
            <a:ext uri="{FF2B5EF4-FFF2-40B4-BE49-F238E27FC236}">
              <a16:creationId xmlns:a16="http://schemas.microsoft.com/office/drawing/2014/main" id="{00000000-0008-0000-1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nnual%20Report%202023\2023%20-%20NEW\Data%20Compile%20sheet%20General\General%20companies\Volume%2001%20-%20General%20Business\General%20AR%20Complie%20Sheet%20-%20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nthila/Downloads/General%20AR%20Complie%20Sheet%20-%202023%2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3(i) -Motor Policies"/>
      <sheetName val="Additional Data GI - 2013"/>
      <sheetName val="Additional Data GI - 2012"/>
      <sheetName val="Expenses 2008&amp;09 GI"/>
      <sheetName val="TR - 2012"/>
      <sheetName val="T12 GI - Claims Age"/>
      <sheetName val="GI - Claims Age Rs. 2012 "/>
      <sheetName val="NEP - LI - 2011 &amp; 12"/>
      <sheetName val="GI - Claims Outs - 2013"/>
      <sheetName val="LI - # of Customers"/>
      <sheetName val="Forf &amp; Surrender"/>
      <sheetName val="GWP - Dist Chan - LI (aft adjs)"/>
      <sheetName val="Claim Details - LI"/>
      <sheetName val="T21 Age Claims Outs LI"/>
      <sheetName val="Age Claims Outs LI Rs.'000"/>
      <sheetName val="Marine Claims"/>
      <sheetName val="Marine Earned Premium"/>
      <sheetName val="SRCC &amp; TC 2011 &amp; 12"/>
      <sheetName val="Co Ins Outward"/>
      <sheetName val="List of tables"/>
      <sheetName val="New - LT"/>
      <sheetName val="Chart 14 - Mkt Share"/>
      <sheetName val="Table 13 -GWP segment-wise"/>
      <sheetName val="Chart 15-new - RI &amp; Retention"/>
      <sheetName val="Table 14-Misc Inc"/>
      <sheetName val="Table 15"/>
      <sheetName val="Table16"/>
      <sheetName val="Chart 16-Claims"/>
      <sheetName val="Table 17 -Claims"/>
      <sheetName val="Table 18 - Concentration Assets"/>
      <sheetName val="Chart 17"/>
      <sheetName val="Chart 18 - TAC"/>
      <sheetName val="Table 19 - CAR"/>
      <sheetName val="Table 20-RCR"/>
      <sheetName val="Chart 19 - TAC &amp; CAR"/>
      <sheetName val="Chart 20 - Credit Quality"/>
      <sheetName val="Chart 15"/>
      <sheetName val="Chart 16"/>
      <sheetName val="Chart 18"/>
      <sheetName val="Chart 21"/>
      <sheetName val="Table 18"/>
      <sheetName val="Table 20"/>
      <sheetName val="Table 23"/>
      <sheetName val="Table 22"/>
      <sheetName val="Tables"/>
      <sheetName val="Inforced LI"/>
      <sheetName val="New Busi LT"/>
      <sheetName val="New &amp; Inforced Policies LI"/>
      <sheetName val="Table 1 - penetration"/>
      <sheetName val="Table 2, 3 Chart 1 Assets"/>
      <sheetName val="Chart 2 Assets Conce"/>
      <sheetName val="Table 4 - SH"/>
      <sheetName val="AR Table 05 &amp;  Chart 3 CBSL Dat"/>
      <sheetName val="Table 6 - Branches-Emp-Agents"/>
      <sheetName val="GWP - Dist Chan - LI"/>
      <sheetName val="GWP - Dist Chan - LI (2)"/>
      <sheetName val="Table 07, Chart 6 &amp; 7 GWP LT"/>
      <sheetName val="Chart 8 - Life Benifits Rs.'000"/>
      <sheetName val="# of Life Benifits Paid"/>
      <sheetName val="AR Table 9 &amp; Chart 9 -Assets LT"/>
      <sheetName val="InV Income  - Life"/>
      <sheetName val="Table 10 -Investment Income LI "/>
      <sheetName val="Chart 10 - LI - laps new "/>
      <sheetName val="LI - laps Total"/>
      <sheetName val="Table 11- Solvency LI "/>
      <sheetName val="LI - Solvency"/>
      <sheetName val="P &amp; L - GI - 2023"/>
      <sheetName val="P &amp; L - GI - 2022"/>
      <sheetName val="BS 2023 GI"/>
      <sheetName val="BS 2022 GI"/>
      <sheetName val="Table 22. Chart 18"/>
      <sheetName val="Credit Quality"/>
      <sheetName val="Class wise company wise GWP"/>
      <sheetName val="Class wise Comp wise Claims"/>
      <sheetName val="Class wise Com wise NEP"/>
      <sheetName val="Table 18 , Chart 15 "/>
      <sheetName val="Table 17, Chart 13 &amp; 14 "/>
      <sheetName val="Table 20 "/>
      <sheetName val="Table 23."/>
      <sheetName val="inv.income"/>
      <sheetName val="Fair Value"/>
      <sheetName val="TAC, RCR, CAR"/>
      <sheetName val="TAC"/>
      <sheetName val="RCR"/>
      <sheetName val="New,Renewed &amp; Policies in Force"/>
      <sheetName val="Table 19."/>
      <sheetName val="Table 27 "/>
      <sheetName val="No of policies - GWP"/>
      <sheetName val="Sheet5"/>
      <sheetName val="P &amp; L - GI - 2012 "/>
      <sheetName val="Invest Income GI - 2012 "/>
      <sheetName val="GI - Solvency"/>
      <sheetName val="Sheet6"/>
      <sheetName val="BS 2013"/>
      <sheetName val="BS 2014"/>
      <sheetName val="Sheet3"/>
      <sheetName val="BS 2012"/>
      <sheetName val="BS 2015 LI"/>
      <sheetName val="BS 2015 GI"/>
      <sheetName val="BS 2015 GI (2)"/>
      <sheetName val="BS 2016 GI"/>
      <sheetName val="P &amp; L - GI - 2015"/>
      <sheetName val="P &amp; L - GI - 2014"/>
      <sheetName val="P &amp; L - GI - 2013"/>
      <sheetName val="GWP - LT + GI  (2)"/>
      <sheetName val="GWP - LT + GI "/>
      <sheetName val="Sheet4"/>
      <sheetName val="To Rajan"/>
      <sheetName val="AR 6&amp;7 Support III"/>
      <sheetName val="AR 8 &amp; 9 Support"/>
      <sheetName val="catastrophic events 2023"/>
      <sheetName val="Ratio"/>
      <sheetName val="Premium Receivable"/>
      <sheetName val="LI - laps new  (2)"/>
      <sheetName val="P &amp; L LI "/>
      <sheetName val="BR -IN"/>
      <sheetName val="New GI"/>
      <sheetName val="T14 (i) -GI Sum Insu"/>
      <sheetName val="T14As % of National Income"/>
      <sheetName val="Sheet1"/>
      <sheetName val="Ratios"/>
      <sheetName val="Sheet2"/>
      <sheetName val="AR table 6 &amp; Chart 7 (2)"/>
      <sheetName val="Chart 6 - GWP - Dist Chan - GI"/>
      <sheetName val="catastrophic events 2022"/>
      <sheetName val="Pendings"/>
      <sheetName val="Combined Ratio"/>
      <sheetName val="Compliants-New"/>
      <sheetName val="Complaints classi. New- GI"/>
      <sheetName val="New policies in force-New"/>
      <sheetName val="Classification of complaints LI"/>
      <sheetName val="NAV-new"/>
      <sheetName val="info on complaints LI"/>
      <sheetName val="Classification of disputes"/>
      <sheetName val="agents"/>
      <sheetName val="Foreign Equity participation"/>
      <sheetName val="Information required for CBS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ow r="50">
          <cell r="C50" t="str">
            <v>2023 (b)</v>
          </cell>
        </row>
        <row r="51">
          <cell r="C51" t="str">
            <v xml:space="preserve">Total Value of Asset (LKR' 000) </v>
          </cell>
        </row>
        <row r="52">
          <cell r="B52" t="str">
            <v>Equities</v>
          </cell>
          <cell r="C52">
            <v>38665625.763409995</v>
          </cell>
        </row>
        <row r="53">
          <cell r="B53" t="str">
            <v>Corporate Debts</v>
          </cell>
          <cell r="C53">
            <v>17908072.222672101</v>
          </cell>
        </row>
        <row r="54">
          <cell r="B54" t="str">
            <v>Land &amp; Buildings</v>
          </cell>
          <cell r="C54">
            <v>5050169</v>
          </cell>
        </row>
        <row r="55">
          <cell r="B55" t="str">
            <v xml:space="preserve">Deposits </v>
          </cell>
          <cell r="C55">
            <v>32185265.995971344</v>
          </cell>
        </row>
        <row r="56">
          <cell r="B56" t="str">
            <v xml:space="preserve">Unit Trusts </v>
          </cell>
          <cell r="C56">
            <v>3819926.1479147011</v>
          </cell>
        </row>
        <row r="57">
          <cell r="B57" t="str">
            <v>Investments in Gold</v>
          </cell>
          <cell r="C57">
            <v>21502.5</v>
          </cell>
        </row>
        <row r="58">
          <cell r="B58" t="str">
            <v>Reinsurance receivables</v>
          </cell>
          <cell r="C58">
            <v>18643555.069497503</v>
          </cell>
        </row>
        <row r="59">
          <cell r="B59" t="str">
            <v xml:space="preserve">Premium receivable from policyholders and intermediaries </v>
          </cell>
          <cell r="C59">
            <v>32976239.527613435</v>
          </cell>
        </row>
        <row r="60">
          <cell r="B60" t="str">
            <v>Property Plant and Equipment</v>
          </cell>
          <cell r="C60">
            <v>19882758.260411501</v>
          </cell>
        </row>
        <row r="61">
          <cell r="B61" t="str">
            <v>Right of use asset</v>
          </cell>
          <cell r="C61">
            <v>2836426.0776237398</v>
          </cell>
        </row>
        <row r="62">
          <cell r="B62" t="str">
            <v>Other Assets</v>
          </cell>
          <cell r="C62">
            <v>20212787.514068313</v>
          </cell>
        </row>
        <row r="63">
          <cell r="B63" t="str">
            <v>Cash and cash equivalents</v>
          </cell>
          <cell r="C63">
            <v>5057655.1354211727</v>
          </cell>
        </row>
        <row r="64">
          <cell r="B64" t="str">
            <v>Treasury Bonds</v>
          </cell>
          <cell r="C64">
            <v>58862829.060150243</v>
          </cell>
        </row>
        <row r="65">
          <cell r="B65" t="str">
            <v>Treasury Bills</v>
          </cell>
          <cell r="C65">
            <v>41245615.879010737</v>
          </cell>
        </row>
        <row r="66">
          <cell r="B66" t="str">
            <v>REPO</v>
          </cell>
          <cell r="C66">
            <v>7747462.2776704757</v>
          </cell>
        </row>
        <row r="67">
          <cell r="B67" t="str">
            <v>Sri Lanka Development Bonds</v>
          </cell>
          <cell r="C67">
            <v>100891.45957999998</v>
          </cell>
        </row>
      </sheetData>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3(i) -Motor Policies"/>
      <sheetName val="Additional Data GI - 2013"/>
      <sheetName val="Additional Data GI - 2012"/>
      <sheetName val="Expenses 2008&amp;09 GI"/>
      <sheetName val="TR - 2012"/>
      <sheetName val="T12 GI - Claims Age"/>
      <sheetName val="GI - Claims Age Rs. 2012 "/>
      <sheetName val="NEP - LI - 2011 &amp; 12"/>
      <sheetName val="GI - Claims Outs - 2013"/>
      <sheetName val="LI - # of Customers"/>
      <sheetName val="Forf &amp; Surrender"/>
      <sheetName val="GWP - Dist Chan - LI (aft adjs)"/>
      <sheetName val="Claim Details - LI"/>
      <sheetName val="T21 Age Claims Outs LI"/>
      <sheetName val="Age Claims Outs LI Rs.'000"/>
      <sheetName val="Marine Claims"/>
      <sheetName val="Marine Earned Premium"/>
      <sheetName val="SRCC &amp; TC 2011 &amp; 12"/>
      <sheetName val="Co Ins Outward"/>
      <sheetName val="List of tables"/>
      <sheetName val="New - LT"/>
      <sheetName val="Chart 14 - Mkt Share"/>
      <sheetName val="Table 13 -GWP segment-wise"/>
      <sheetName val="Chart 15-new - RI &amp; Retention"/>
      <sheetName val="Table 14-Misc Inc"/>
      <sheetName val="Table 15"/>
      <sheetName val="Table16"/>
      <sheetName val="Chart 16-Claims"/>
      <sheetName val="Table 17 -Claims"/>
      <sheetName val="Table 18 - Concentration Assets"/>
      <sheetName val="Chart 17"/>
      <sheetName val="Chart 18 - TAC"/>
      <sheetName val="Table 19 - CAR"/>
      <sheetName val="Table 20-RCR"/>
      <sheetName val="Chart 19 - TAC &amp; CAR"/>
      <sheetName val="Chart 20 - Credit Quality"/>
      <sheetName val="Chart 15"/>
      <sheetName val="Chart 16"/>
      <sheetName val="Chart 18"/>
      <sheetName val="Chart 21"/>
      <sheetName val="Table 18"/>
      <sheetName val="Table 20"/>
      <sheetName val="Table 23"/>
      <sheetName val="Table 22"/>
      <sheetName val="Tables"/>
      <sheetName val="Inforced LI"/>
      <sheetName val="New Busi LT"/>
      <sheetName val="New &amp; Inforced Policies LI"/>
      <sheetName val="Table 1 - penetration"/>
      <sheetName val="Table 2, 3 Chart 1 Assets"/>
      <sheetName val="Chart 2 Assets Conce"/>
      <sheetName val="Table 4 - SH"/>
      <sheetName val="AR Table 05 &amp;  Chart 3 CBSL Dat"/>
      <sheetName val="Table 6 - Branches-Emp-Agents"/>
      <sheetName val="GWP - Dist Chan - LI"/>
      <sheetName val="GWP - Dist Chan - LI (2)"/>
      <sheetName val="Table 07, Chart 6 &amp; 7 GWP LT"/>
      <sheetName val="Chart 8 - Life Benifits Rs.'000"/>
      <sheetName val="# of Life Benifits Paid"/>
      <sheetName val="AR Table 9 &amp; Chart 9 -Assets LT"/>
      <sheetName val="InV Income  - Life"/>
      <sheetName val="Table 10 -Investment Income LI "/>
      <sheetName val="Chart 10 - LI - laps new "/>
      <sheetName val="LI - laps Total"/>
      <sheetName val="Table 11- Solvency LI "/>
      <sheetName val="LI - Solvency"/>
      <sheetName val="P &amp; L - GI - 2023"/>
      <sheetName val="P &amp; L - GI - 2022"/>
      <sheetName val="BS 2023 GI"/>
      <sheetName val="BS 2022 GI"/>
      <sheetName val="Table 22. Chart 18"/>
      <sheetName val="Credit Quality"/>
      <sheetName val="Class wise company wise GWP"/>
      <sheetName val="Class wise Comp wise Claims"/>
      <sheetName val="Class wise Com wise NEP"/>
      <sheetName val="Table 18 , Chart 15 "/>
      <sheetName val="Table 17, Chart 13 &amp; 14 "/>
      <sheetName val="Table 20 "/>
      <sheetName val="Table 23."/>
      <sheetName val="inv.income"/>
      <sheetName val="Fair Value"/>
      <sheetName val="TAC, RCR, CAR"/>
      <sheetName val="TAC"/>
      <sheetName val="RCR"/>
      <sheetName val="New,Renewed &amp; Policies in Force"/>
      <sheetName val="Table 19."/>
      <sheetName val="Table 27 "/>
      <sheetName val="No of policies - GWP"/>
      <sheetName val="P &amp; L - GI - 2012 "/>
      <sheetName val="Invest Income GI - 2012 "/>
      <sheetName val="GI - Solvency"/>
      <sheetName val="Sheet6"/>
      <sheetName val="BS 2013"/>
      <sheetName val="BS 2014"/>
      <sheetName val="Sheet3"/>
      <sheetName val="BS 2012"/>
      <sheetName val="BS 2015 LI"/>
      <sheetName val="BS 2015 GI"/>
      <sheetName val="BS 2015 GI (2)"/>
      <sheetName val="BS 2016 GI"/>
      <sheetName val="P &amp; L - GI - 2015"/>
      <sheetName val="P &amp; L - GI - 2014"/>
      <sheetName val="P &amp; L - GI - 2013"/>
      <sheetName val="GWP - LT + GI  (2)"/>
      <sheetName val="GWP - LT + GI "/>
      <sheetName val="Sheet4"/>
      <sheetName val="To Rajan"/>
      <sheetName val="AR 6&amp;7 Support III"/>
      <sheetName val="AR 8 &amp; 9 Support"/>
      <sheetName val="catastrophic events 2023"/>
      <sheetName val="Ratio"/>
      <sheetName val="Premium Receivable"/>
      <sheetName val="LI - laps new  (2)"/>
      <sheetName val="P &amp; L LI "/>
      <sheetName val="BR -IN"/>
      <sheetName val="New GI"/>
      <sheetName val="T14 (i) -GI Sum Insu"/>
      <sheetName val="T14As % of National Income"/>
      <sheetName val="Sheet1"/>
      <sheetName val="Ratios"/>
      <sheetName val="Sheet2"/>
      <sheetName val="AR table 6 &amp; Chart 7 (2)"/>
      <sheetName val="Chart 6 - GWP - Dist Chan - GI"/>
      <sheetName val="catastrophic events 2022"/>
      <sheetName val="Pendings"/>
      <sheetName val="Compliants-New"/>
      <sheetName val="Complaints classi. New- GI"/>
      <sheetName val="New policies in force-New"/>
      <sheetName val="Classification of complaints LI"/>
      <sheetName val="NAV-new"/>
      <sheetName val="info on complaints LI"/>
      <sheetName val="Classification of disputes"/>
      <sheetName val="agents"/>
      <sheetName val="Foreign Equity participation"/>
      <sheetName val="Information required for CBS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ow r="16">
          <cell r="C16">
            <v>1938631.4374599999</v>
          </cell>
        </row>
        <row r="17">
          <cell r="C17">
            <v>65608.96643</v>
          </cell>
        </row>
        <row r="18">
          <cell r="C18">
            <v>-363382.86002999998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Y37"/>
  <sheetViews>
    <sheetView showGridLines="0" tabSelected="1" view="pageBreakPreview" topLeftCell="A3" zoomScale="80" zoomScaleNormal="80" zoomScaleSheetLayoutView="80" workbookViewId="0">
      <selection activeCell="D39" sqref="D39"/>
    </sheetView>
  </sheetViews>
  <sheetFormatPr defaultRowHeight="14.4" x14ac:dyDescent="0.3"/>
  <sheetData>
    <row r="2" spans="2:25" ht="27" customHeight="1" thickBot="1" x14ac:dyDescent="0.35"/>
    <row r="3" spans="2:25" ht="14.4" customHeight="1" x14ac:dyDescent="0.3">
      <c r="B3" s="834" t="s">
        <v>0</v>
      </c>
      <c r="C3" s="835"/>
      <c r="D3" s="835"/>
      <c r="E3" s="835"/>
      <c r="F3" s="835"/>
      <c r="G3" s="835"/>
      <c r="H3" s="835"/>
      <c r="I3" s="835"/>
      <c r="J3" s="835"/>
      <c r="K3" s="835"/>
      <c r="L3" s="835"/>
      <c r="M3" s="835"/>
      <c r="N3" s="835"/>
      <c r="O3" s="835"/>
      <c r="P3" s="835"/>
      <c r="Q3" s="835"/>
      <c r="R3" s="835"/>
      <c r="S3" s="835"/>
      <c r="T3" s="835"/>
      <c r="U3" s="835"/>
      <c r="V3" s="835"/>
      <c r="W3" s="835"/>
      <c r="X3" s="835"/>
      <c r="Y3" s="836"/>
    </row>
    <row r="4" spans="2:25" ht="14.4" customHeight="1" x14ac:dyDescent="0.3">
      <c r="B4" s="837"/>
      <c r="C4" s="838"/>
      <c r="D4" s="838"/>
      <c r="E4" s="838"/>
      <c r="F4" s="838"/>
      <c r="G4" s="838"/>
      <c r="H4" s="838"/>
      <c r="I4" s="838"/>
      <c r="J4" s="838"/>
      <c r="K4" s="838"/>
      <c r="L4" s="838"/>
      <c r="M4" s="838"/>
      <c r="N4" s="838"/>
      <c r="O4" s="838"/>
      <c r="P4" s="838"/>
      <c r="Q4" s="838"/>
      <c r="R4" s="838"/>
      <c r="S4" s="838"/>
      <c r="T4" s="838"/>
      <c r="U4" s="838"/>
      <c r="V4" s="838"/>
      <c r="W4" s="838"/>
      <c r="X4" s="838"/>
      <c r="Y4" s="839"/>
    </row>
    <row r="5" spans="2:25" ht="14.4" customHeight="1" x14ac:dyDescent="0.3">
      <c r="B5" s="837"/>
      <c r="C5" s="838"/>
      <c r="D5" s="838"/>
      <c r="E5" s="838"/>
      <c r="F5" s="838"/>
      <c r="G5" s="838"/>
      <c r="H5" s="838"/>
      <c r="I5" s="838"/>
      <c r="J5" s="838"/>
      <c r="K5" s="838"/>
      <c r="L5" s="838"/>
      <c r="M5" s="838"/>
      <c r="N5" s="838"/>
      <c r="O5" s="838"/>
      <c r="P5" s="838"/>
      <c r="Q5" s="838"/>
      <c r="R5" s="838"/>
      <c r="S5" s="838"/>
      <c r="T5" s="838"/>
      <c r="U5" s="838"/>
      <c r="V5" s="838"/>
      <c r="W5" s="838"/>
      <c r="X5" s="838"/>
      <c r="Y5" s="839"/>
    </row>
    <row r="6" spans="2:25" ht="14.4" customHeight="1" x14ac:dyDescent="0.3">
      <c r="B6" s="837"/>
      <c r="C6" s="838"/>
      <c r="D6" s="838"/>
      <c r="E6" s="838"/>
      <c r="F6" s="838"/>
      <c r="G6" s="838"/>
      <c r="H6" s="838"/>
      <c r="I6" s="838"/>
      <c r="J6" s="838"/>
      <c r="K6" s="838"/>
      <c r="L6" s="838"/>
      <c r="M6" s="838"/>
      <c r="N6" s="838"/>
      <c r="O6" s="838"/>
      <c r="P6" s="838"/>
      <c r="Q6" s="838"/>
      <c r="R6" s="838"/>
      <c r="S6" s="838"/>
      <c r="T6" s="838"/>
      <c r="U6" s="838"/>
      <c r="V6" s="838"/>
      <c r="W6" s="838"/>
      <c r="X6" s="838"/>
      <c r="Y6" s="839"/>
    </row>
    <row r="7" spans="2:25" ht="14.4" customHeight="1" x14ac:dyDescent="0.3">
      <c r="B7" s="837"/>
      <c r="C7" s="838"/>
      <c r="D7" s="838"/>
      <c r="E7" s="838"/>
      <c r="F7" s="838"/>
      <c r="G7" s="838"/>
      <c r="H7" s="838"/>
      <c r="I7" s="838"/>
      <c r="J7" s="838"/>
      <c r="K7" s="838"/>
      <c r="L7" s="838"/>
      <c r="M7" s="838"/>
      <c r="N7" s="838"/>
      <c r="O7" s="838"/>
      <c r="P7" s="838"/>
      <c r="Q7" s="838"/>
      <c r="R7" s="838"/>
      <c r="S7" s="838"/>
      <c r="T7" s="838"/>
      <c r="U7" s="838"/>
      <c r="V7" s="838"/>
      <c r="W7" s="838"/>
      <c r="X7" s="838"/>
      <c r="Y7" s="839"/>
    </row>
    <row r="8" spans="2:25" ht="14.4" customHeight="1" x14ac:dyDescent="0.3">
      <c r="B8" s="837"/>
      <c r="C8" s="838"/>
      <c r="D8" s="838"/>
      <c r="E8" s="838"/>
      <c r="F8" s="838"/>
      <c r="G8" s="838"/>
      <c r="H8" s="838"/>
      <c r="I8" s="838"/>
      <c r="J8" s="838"/>
      <c r="K8" s="838"/>
      <c r="L8" s="838"/>
      <c r="M8" s="838"/>
      <c r="N8" s="838"/>
      <c r="O8" s="838"/>
      <c r="P8" s="838"/>
      <c r="Q8" s="838"/>
      <c r="R8" s="838"/>
      <c r="S8" s="838"/>
      <c r="T8" s="838"/>
      <c r="U8" s="838"/>
      <c r="V8" s="838"/>
      <c r="W8" s="838"/>
      <c r="X8" s="838"/>
      <c r="Y8" s="839"/>
    </row>
    <row r="9" spans="2:25" ht="14.4" customHeight="1" x14ac:dyDescent="0.3">
      <c r="B9" s="837"/>
      <c r="C9" s="838"/>
      <c r="D9" s="838"/>
      <c r="E9" s="838"/>
      <c r="F9" s="838"/>
      <c r="G9" s="838"/>
      <c r="H9" s="838"/>
      <c r="I9" s="838"/>
      <c r="J9" s="838"/>
      <c r="K9" s="838"/>
      <c r="L9" s="838"/>
      <c r="M9" s="838"/>
      <c r="N9" s="838"/>
      <c r="O9" s="838"/>
      <c r="P9" s="838"/>
      <c r="Q9" s="838"/>
      <c r="R9" s="838"/>
      <c r="S9" s="838"/>
      <c r="T9" s="838"/>
      <c r="U9" s="838"/>
      <c r="V9" s="838"/>
      <c r="W9" s="838"/>
      <c r="X9" s="838"/>
      <c r="Y9" s="839"/>
    </row>
    <row r="10" spans="2:25" ht="14.4" customHeight="1" x14ac:dyDescent="0.3">
      <c r="B10" s="837"/>
      <c r="C10" s="838"/>
      <c r="D10" s="838"/>
      <c r="E10" s="838"/>
      <c r="F10" s="838"/>
      <c r="G10" s="838"/>
      <c r="H10" s="838"/>
      <c r="I10" s="838"/>
      <c r="J10" s="838"/>
      <c r="K10" s="838"/>
      <c r="L10" s="838"/>
      <c r="M10" s="838"/>
      <c r="N10" s="838"/>
      <c r="O10" s="838"/>
      <c r="P10" s="838"/>
      <c r="Q10" s="838"/>
      <c r="R10" s="838"/>
      <c r="S10" s="838"/>
      <c r="T10" s="838"/>
      <c r="U10" s="838"/>
      <c r="V10" s="838"/>
      <c r="W10" s="838"/>
      <c r="X10" s="838"/>
      <c r="Y10" s="839"/>
    </row>
    <row r="11" spans="2:25" ht="14.4" customHeight="1" x14ac:dyDescent="0.3">
      <c r="B11" s="837"/>
      <c r="C11" s="838"/>
      <c r="D11" s="838"/>
      <c r="E11" s="838"/>
      <c r="F11" s="838"/>
      <c r="G11" s="838"/>
      <c r="H11" s="838"/>
      <c r="I11" s="838"/>
      <c r="J11" s="838"/>
      <c r="K11" s="838"/>
      <c r="L11" s="838"/>
      <c r="M11" s="838"/>
      <c r="N11" s="838"/>
      <c r="O11" s="838"/>
      <c r="P11" s="838"/>
      <c r="Q11" s="838"/>
      <c r="R11" s="838"/>
      <c r="S11" s="838"/>
      <c r="T11" s="838"/>
      <c r="U11" s="838"/>
      <c r="V11" s="838"/>
      <c r="W11" s="838"/>
      <c r="X11" s="838"/>
      <c r="Y11" s="839"/>
    </row>
    <row r="12" spans="2:25" ht="14.4" customHeight="1" x14ac:dyDescent="0.3">
      <c r="B12" s="837"/>
      <c r="C12" s="838"/>
      <c r="D12" s="838"/>
      <c r="E12" s="838"/>
      <c r="F12" s="838"/>
      <c r="G12" s="838"/>
      <c r="H12" s="838"/>
      <c r="I12" s="838"/>
      <c r="J12" s="838"/>
      <c r="K12" s="838"/>
      <c r="L12" s="838"/>
      <c r="M12" s="838"/>
      <c r="N12" s="838"/>
      <c r="O12" s="838"/>
      <c r="P12" s="838"/>
      <c r="Q12" s="838"/>
      <c r="R12" s="838"/>
      <c r="S12" s="838"/>
      <c r="T12" s="838"/>
      <c r="U12" s="838"/>
      <c r="V12" s="838"/>
      <c r="W12" s="838"/>
      <c r="X12" s="838"/>
      <c r="Y12" s="839"/>
    </row>
    <row r="13" spans="2:25" ht="14.4" customHeight="1" x14ac:dyDescent="0.3">
      <c r="B13" s="837"/>
      <c r="C13" s="838"/>
      <c r="D13" s="838"/>
      <c r="E13" s="838"/>
      <c r="F13" s="838"/>
      <c r="G13" s="838"/>
      <c r="H13" s="838"/>
      <c r="I13" s="838"/>
      <c r="J13" s="838"/>
      <c r="K13" s="838"/>
      <c r="L13" s="838"/>
      <c r="M13" s="838"/>
      <c r="N13" s="838"/>
      <c r="O13" s="838"/>
      <c r="P13" s="838"/>
      <c r="Q13" s="838"/>
      <c r="R13" s="838"/>
      <c r="S13" s="838"/>
      <c r="T13" s="838"/>
      <c r="U13" s="838"/>
      <c r="V13" s="838"/>
      <c r="W13" s="838"/>
      <c r="X13" s="838"/>
      <c r="Y13" s="839"/>
    </row>
    <row r="14" spans="2:25" ht="13.95" customHeight="1" x14ac:dyDescent="0.3">
      <c r="B14" s="837"/>
      <c r="C14" s="838"/>
      <c r="D14" s="838"/>
      <c r="E14" s="838"/>
      <c r="F14" s="838"/>
      <c r="G14" s="838"/>
      <c r="H14" s="838"/>
      <c r="I14" s="838"/>
      <c r="J14" s="838"/>
      <c r="K14" s="838"/>
      <c r="L14" s="838"/>
      <c r="M14" s="838"/>
      <c r="N14" s="838"/>
      <c r="O14" s="838"/>
      <c r="P14" s="838"/>
      <c r="Q14" s="838"/>
      <c r="R14" s="838"/>
      <c r="S14" s="838"/>
      <c r="T14" s="838"/>
      <c r="U14" s="838"/>
      <c r="V14" s="838"/>
      <c r="W14" s="838"/>
      <c r="X14" s="838"/>
      <c r="Y14" s="839"/>
    </row>
    <row r="15" spans="2:25" ht="14.4" hidden="1" customHeight="1" x14ac:dyDescent="0.3">
      <c r="B15" s="837"/>
      <c r="C15" s="838"/>
      <c r="D15" s="838"/>
      <c r="E15" s="838"/>
      <c r="F15" s="838"/>
      <c r="G15" s="838"/>
      <c r="H15" s="838"/>
      <c r="I15" s="838"/>
      <c r="J15" s="838"/>
      <c r="K15" s="838"/>
      <c r="L15" s="838"/>
      <c r="M15" s="838"/>
      <c r="N15" s="838"/>
      <c r="O15" s="838"/>
      <c r="P15" s="838"/>
      <c r="Q15" s="838"/>
      <c r="R15" s="838"/>
      <c r="S15" s="838"/>
      <c r="T15" s="838"/>
      <c r="U15" s="838"/>
      <c r="V15" s="838"/>
      <c r="W15" s="838"/>
      <c r="X15" s="838"/>
      <c r="Y15" s="839"/>
    </row>
    <row r="16" spans="2:25" ht="78.599999999999994" customHeight="1" x14ac:dyDescent="0.3">
      <c r="B16" s="827" t="s">
        <v>1</v>
      </c>
      <c r="C16" s="828"/>
      <c r="D16" s="828"/>
      <c r="E16" s="828"/>
      <c r="F16" s="828"/>
      <c r="G16" s="828"/>
      <c r="H16" s="828"/>
      <c r="I16" s="828"/>
      <c r="J16" s="828"/>
      <c r="K16" s="828"/>
      <c r="L16" s="828"/>
      <c r="M16" s="828"/>
      <c r="N16" s="828"/>
      <c r="O16" s="828"/>
      <c r="P16" s="828"/>
      <c r="Q16" s="828"/>
      <c r="R16" s="828"/>
      <c r="S16" s="828"/>
      <c r="T16" s="828"/>
      <c r="U16" s="828"/>
      <c r="V16" s="828"/>
      <c r="W16" s="828"/>
      <c r="X16" s="828"/>
      <c r="Y16" s="829"/>
    </row>
    <row r="17" spans="2:25" ht="14.4" customHeight="1" x14ac:dyDescent="0.3">
      <c r="B17" s="36"/>
      <c r="C17" s="37"/>
      <c r="D17" s="37"/>
      <c r="E17" s="37"/>
      <c r="F17" s="37"/>
      <c r="G17" s="37"/>
      <c r="H17" s="37"/>
      <c r="I17" s="37"/>
      <c r="J17" s="37"/>
      <c r="K17" s="37"/>
      <c r="L17" s="37"/>
      <c r="M17" s="37"/>
      <c r="N17" s="37"/>
      <c r="O17" s="37"/>
      <c r="P17" s="37"/>
      <c r="Q17" s="37"/>
      <c r="R17" s="37"/>
      <c r="S17" s="37"/>
      <c r="T17" s="37"/>
      <c r="U17" s="840"/>
      <c r="V17" s="840"/>
      <c r="W17" s="840"/>
      <c r="Y17" s="2"/>
    </row>
    <row r="18" spans="2:25" ht="14.4" customHeight="1" x14ac:dyDescent="0.3">
      <c r="B18" s="36"/>
      <c r="C18" s="37"/>
      <c r="D18" s="37"/>
      <c r="E18" s="37"/>
      <c r="F18" s="37"/>
      <c r="G18" s="37"/>
      <c r="H18" s="37"/>
      <c r="I18" s="37"/>
      <c r="J18" s="37"/>
      <c r="K18" s="37"/>
      <c r="L18" s="37"/>
      <c r="M18" s="37"/>
      <c r="N18" s="37"/>
      <c r="O18" s="37"/>
      <c r="P18" s="37"/>
      <c r="Q18" s="37"/>
      <c r="R18" s="37"/>
      <c r="S18" s="37"/>
      <c r="T18" s="37"/>
      <c r="U18" s="840"/>
      <c r="V18" s="840"/>
      <c r="W18" s="840"/>
      <c r="Y18" s="2"/>
    </row>
    <row r="19" spans="2:25" ht="14.4" customHeight="1" x14ac:dyDescent="0.3">
      <c r="B19" s="36"/>
      <c r="C19" s="37"/>
      <c r="D19" s="37"/>
      <c r="E19" s="37"/>
      <c r="F19" s="37"/>
      <c r="G19" s="37"/>
      <c r="H19" s="37"/>
      <c r="I19" s="37"/>
      <c r="J19" s="37"/>
      <c r="K19" s="37"/>
      <c r="L19" s="37"/>
      <c r="M19" s="37"/>
      <c r="N19" s="37"/>
      <c r="O19" s="37"/>
      <c r="P19" s="37"/>
      <c r="Q19" s="37"/>
      <c r="R19" s="37"/>
      <c r="S19" s="37"/>
      <c r="T19" s="37"/>
      <c r="U19" s="840"/>
      <c r="V19" s="840"/>
      <c r="W19" s="840"/>
      <c r="Y19" s="2"/>
    </row>
    <row r="20" spans="2:25" ht="14.4" customHeight="1" x14ac:dyDescent="0.3">
      <c r="B20" s="36"/>
      <c r="C20" s="37"/>
      <c r="D20" s="37"/>
      <c r="E20" s="37"/>
      <c r="F20" s="37"/>
      <c r="G20" s="37"/>
      <c r="H20" s="37"/>
      <c r="I20" s="37"/>
      <c r="J20" s="37"/>
      <c r="K20" s="37"/>
      <c r="L20" s="37"/>
      <c r="M20" s="37"/>
      <c r="N20" s="37"/>
      <c r="O20" s="37"/>
      <c r="P20" s="37"/>
      <c r="Q20" s="37"/>
      <c r="R20" s="37"/>
      <c r="S20" s="37"/>
      <c r="T20" s="37"/>
      <c r="U20" s="840"/>
      <c r="V20" s="840"/>
      <c r="W20" s="840"/>
      <c r="Y20" s="2"/>
    </row>
    <row r="21" spans="2:25" ht="14.4" customHeight="1" x14ac:dyDescent="0.3">
      <c r="B21" s="36"/>
      <c r="C21" s="37"/>
      <c r="D21" s="37"/>
      <c r="E21" s="37"/>
      <c r="F21" s="37"/>
      <c r="G21" s="37"/>
      <c r="H21" s="37"/>
      <c r="I21" s="37"/>
      <c r="J21" s="37"/>
      <c r="K21" s="37"/>
      <c r="L21" s="37"/>
      <c r="M21" s="37"/>
      <c r="N21" s="37"/>
      <c r="O21" s="37"/>
      <c r="P21" s="37"/>
      <c r="Q21" s="37"/>
      <c r="R21" s="37"/>
      <c r="S21" s="37"/>
      <c r="T21" s="37"/>
      <c r="U21" s="840"/>
      <c r="V21" s="840"/>
      <c r="W21" s="840"/>
      <c r="Y21" s="2"/>
    </row>
    <row r="22" spans="2:25" ht="14.4" customHeight="1" x14ac:dyDescent="0.3">
      <c r="B22" s="36"/>
      <c r="C22" s="37"/>
      <c r="D22" s="37"/>
      <c r="E22" s="37"/>
      <c r="F22" s="37"/>
      <c r="G22" s="37"/>
      <c r="H22" s="37"/>
      <c r="I22" s="37"/>
      <c r="J22" s="37"/>
      <c r="K22" s="37"/>
      <c r="L22" s="37"/>
      <c r="M22" s="37"/>
      <c r="N22" s="37"/>
      <c r="O22" s="37"/>
      <c r="P22" s="37"/>
      <c r="Q22" s="37"/>
      <c r="R22" s="37"/>
      <c r="S22" s="37"/>
      <c r="T22" s="37"/>
      <c r="U22" s="840"/>
      <c r="V22" s="840"/>
      <c r="W22" s="840"/>
      <c r="Y22" s="2"/>
    </row>
    <row r="23" spans="2:25" ht="14.4" customHeight="1" x14ac:dyDescent="0.3">
      <c r="B23" s="36"/>
      <c r="C23" s="37"/>
      <c r="D23" s="37"/>
      <c r="E23" s="37"/>
      <c r="F23" s="37"/>
      <c r="G23" s="37"/>
      <c r="H23" s="37"/>
      <c r="I23" s="37"/>
      <c r="J23" s="37"/>
      <c r="K23" s="37"/>
      <c r="L23" s="37"/>
      <c r="M23" s="37"/>
      <c r="N23" s="37"/>
      <c r="O23" s="37"/>
      <c r="P23" s="37"/>
      <c r="Q23" s="37"/>
      <c r="R23" s="37"/>
      <c r="S23" s="37"/>
      <c r="T23" s="37"/>
      <c r="U23" s="840"/>
      <c r="V23" s="840"/>
      <c r="W23" s="840"/>
      <c r="Y23" s="2"/>
    </row>
    <row r="24" spans="2:25" ht="14.4" customHeight="1" x14ac:dyDescent="0.3">
      <c r="B24" s="36"/>
      <c r="C24" s="37"/>
      <c r="D24" s="37"/>
      <c r="E24" s="37"/>
      <c r="F24" s="37"/>
      <c r="G24" s="37"/>
      <c r="H24" s="37"/>
      <c r="I24" s="37"/>
      <c r="J24" s="37"/>
      <c r="K24" s="37"/>
      <c r="L24" s="37"/>
      <c r="M24" s="37"/>
      <c r="N24" s="37"/>
      <c r="O24" s="37"/>
      <c r="P24" s="37"/>
      <c r="Q24" s="37"/>
      <c r="R24" s="37"/>
      <c r="S24" s="37"/>
      <c r="T24" s="37"/>
      <c r="U24" s="840"/>
      <c r="V24" s="840"/>
      <c r="W24" s="840"/>
      <c r="Y24" s="2"/>
    </row>
    <row r="25" spans="2:25" ht="14.4" customHeight="1" x14ac:dyDescent="0.3">
      <c r="B25" s="36"/>
      <c r="C25" s="37"/>
      <c r="D25" s="37"/>
      <c r="E25" s="37"/>
      <c r="F25" s="37"/>
      <c r="G25" s="37"/>
      <c r="H25" s="37"/>
      <c r="I25" s="37"/>
      <c r="J25" s="37"/>
      <c r="K25" s="37"/>
      <c r="L25" s="37"/>
      <c r="M25" s="37"/>
      <c r="N25" s="37"/>
      <c r="O25" s="37"/>
      <c r="P25" s="37"/>
      <c r="Q25" s="37"/>
      <c r="R25" s="37"/>
      <c r="S25" s="37"/>
      <c r="T25" s="37"/>
      <c r="U25" s="840"/>
      <c r="V25" s="840"/>
      <c r="W25" s="840"/>
      <c r="Y25" s="2"/>
    </row>
    <row r="26" spans="2:25" ht="14.4" customHeight="1" x14ac:dyDescent="0.3">
      <c r="B26" s="36"/>
      <c r="C26" s="37"/>
      <c r="D26" s="37"/>
      <c r="E26" s="37"/>
      <c r="F26" s="37"/>
      <c r="G26" s="37"/>
      <c r="H26" s="37"/>
      <c r="I26" s="37"/>
      <c r="J26" s="37"/>
      <c r="K26" s="37"/>
      <c r="L26" s="37"/>
      <c r="M26" s="37"/>
      <c r="N26" s="37"/>
      <c r="O26" s="37"/>
      <c r="P26" s="37"/>
      <c r="Q26" s="37"/>
      <c r="R26" s="37"/>
      <c r="S26" s="37"/>
      <c r="T26" s="37"/>
      <c r="U26" s="840"/>
      <c r="V26" s="840"/>
      <c r="W26" s="840"/>
      <c r="Y26" s="2"/>
    </row>
    <row r="27" spans="2:25" ht="14.4" customHeight="1" x14ac:dyDescent="0.3">
      <c r="B27" s="36"/>
      <c r="C27" s="37"/>
      <c r="D27" s="37"/>
      <c r="E27" s="37"/>
      <c r="F27" s="37"/>
      <c r="G27" s="37"/>
      <c r="H27" s="37"/>
      <c r="I27" s="37"/>
      <c r="J27" s="37"/>
      <c r="K27" s="37"/>
      <c r="L27" s="37"/>
      <c r="M27" s="37"/>
      <c r="N27" s="37"/>
      <c r="O27" s="37"/>
      <c r="P27" s="37"/>
      <c r="Q27" s="37"/>
      <c r="R27" s="37"/>
      <c r="S27" s="37"/>
      <c r="T27" s="37"/>
      <c r="U27" s="840"/>
      <c r="V27" s="840"/>
      <c r="W27" s="840"/>
      <c r="Y27" s="2"/>
    </row>
    <row r="28" spans="2:25" ht="14.4" customHeight="1" x14ac:dyDescent="0.3">
      <c r="B28" s="36"/>
      <c r="C28" s="37"/>
      <c r="D28" s="37"/>
      <c r="E28" s="37"/>
      <c r="F28" s="37"/>
      <c r="G28" s="37"/>
      <c r="H28" s="37"/>
      <c r="I28" s="37"/>
      <c r="J28" s="37"/>
      <c r="K28" s="37"/>
      <c r="L28" s="37"/>
      <c r="M28" s="37"/>
      <c r="N28" s="37"/>
      <c r="O28" s="37"/>
      <c r="P28" s="37"/>
      <c r="Q28" s="37"/>
      <c r="R28" s="37"/>
      <c r="S28" s="37"/>
      <c r="T28" s="37"/>
      <c r="U28" s="840"/>
      <c r="V28" s="840"/>
      <c r="W28" s="840"/>
      <c r="Y28" s="2"/>
    </row>
    <row r="29" spans="2:25" ht="14.4" customHeight="1" x14ac:dyDescent="0.3">
      <c r="B29" s="36"/>
      <c r="C29" s="37"/>
      <c r="D29" s="37"/>
      <c r="E29" s="37"/>
      <c r="F29" s="37"/>
      <c r="G29" s="37"/>
      <c r="H29" s="37"/>
      <c r="I29" s="37"/>
      <c r="J29" s="37"/>
      <c r="K29" s="37"/>
      <c r="L29" s="37"/>
      <c r="M29" s="37"/>
      <c r="N29" s="37"/>
      <c r="O29" s="37"/>
      <c r="P29" s="37"/>
      <c r="Q29" s="37"/>
      <c r="R29" s="37"/>
      <c r="S29" s="37"/>
      <c r="T29" s="37"/>
      <c r="U29" s="840"/>
      <c r="V29" s="840"/>
      <c r="W29" s="840"/>
      <c r="Y29" s="2"/>
    </row>
    <row r="30" spans="2:25" ht="14.4" customHeight="1" x14ac:dyDescent="0.3">
      <c r="B30" s="36"/>
      <c r="C30" s="37"/>
      <c r="D30" s="37"/>
      <c r="E30" s="37"/>
      <c r="F30" s="37"/>
      <c r="G30" s="37"/>
      <c r="H30" s="37"/>
      <c r="I30" s="37"/>
      <c r="J30" s="37"/>
      <c r="K30" s="37"/>
      <c r="L30" s="37"/>
      <c r="M30" s="37"/>
      <c r="N30" s="37"/>
      <c r="O30" s="37"/>
      <c r="P30" s="37"/>
      <c r="Q30" s="37"/>
      <c r="R30" s="37"/>
      <c r="S30" s="37"/>
      <c r="T30" s="37"/>
      <c r="U30" s="840"/>
      <c r="V30" s="840"/>
      <c r="W30" s="840"/>
      <c r="Y30" s="2"/>
    </row>
    <row r="31" spans="2:25" ht="14.4" customHeight="1" x14ac:dyDescent="0.3">
      <c r="B31" s="36"/>
      <c r="C31" s="37"/>
      <c r="D31" s="37"/>
      <c r="E31" s="37"/>
      <c r="F31" s="37"/>
      <c r="G31" s="37"/>
      <c r="H31" s="37"/>
      <c r="I31" s="37"/>
      <c r="J31" s="37"/>
      <c r="K31" s="37"/>
      <c r="L31" s="37"/>
      <c r="M31" s="37"/>
      <c r="N31" s="37"/>
      <c r="O31" s="37"/>
      <c r="P31" s="37"/>
      <c r="Q31" s="37"/>
      <c r="R31" s="37"/>
      <c r="S31" s="37"/>
      <c r="T31" s="37"/>
      <c r="U31" s="840"/>
      <c r="V31" s="840"/>
      <c r="W31" s="840"/>
      <c r="Y31" s="2"/>
    </row>
    <row r="32" spans="2:25" ht="14.4" customHeight="1" x14ac:dyDescent="0.3">
      <c r="B32" s="36"/>
      <c r="C32" s="37"/>
      <c r="D32" s="37"/>
      <c r="E32" s="37"/>
      <c r="F32" s="37"/>
      <c r="G32" s="37"/>
      <c r="H32" s="37"/>
      <c r="I32" s="37"/>
      <c r="J32" s="37"/>
      <c r="K32" s="37"/>
      <c r="L32" s="37"/>
      <c r="M32" s="37"/>
      <c r="N32" s="37"/>
      <c r="O32" s="37"/>
      <c r="P32" s="37"/>
      <c r="Q32" s="37"/>
      <c r="R32" s="37"/>
      <c r="S32" s="37"/>
      <c r="T32" s="37"/>
      <c r="U32" s="840"/>
      <c r="V32" s="840"/>
      <c r="W32" s="840"/>
      <c r="Y32" s="2"/>
    </row>
    <row r="33" spans="2:25" ht="14.4" customHeight="1" x14ac:dyDescent="0.3">
      <c r="B33" s="36"/>
      <c r="C33" s="37"/>
      <c r="D33" s="37"/>
      <c r="E33" s="37"/>
      <c r="F33" s="37"/>
      <c r="G33" s="37"/>
      <c r="H33" s="37"/>
      <c r="I33" s="37"/>
      <c r="J33" s="37"/>
      <c r="K33" s="37"/>
      <c r="L33" s="37"/>
      <c r="M33" s="37"/>
      <c r="N33" s="37"/>
      <c r="O33" s="37"/>
      <c r="P33" s="37"/>
      <c r="Q33" s="37"/>
      <c r="R33" s="37"/>
      <c r="S33" s="37"/>
      <c r="T33" s="37"/>
      <c r="U33" s="840"/>
      <c r="V33" s="840"/>
      <c r="W33" s="840"/>
      <c r="Y33" s="2"/>
    </row>
    <row r="34" spans="2:25" ht="14.4" customHeight="1" x14ac:dyDescent="0.3">
      <c r="B34" s="36"/>
      <c r="C34" s="37"/>
      <c r="D34" s="37"/>
      <c r="E34" s="37"/>
      <c r="F34" s="37"/>
      <c r="G34" s="37"/>
      <c r="H34" s="37"/>
      <c r="I34" s="37"/>
      <c r="J34" s="37"/>
      <c r="K34" s="37"/>
      <c r="L34" s="37"/>
      <c r="M34" s="37"/>
      <c r="N34" s="37"/>
      <c r="O34" s="37"/>
      <c r="P34" s="37"/>
      <c r="Q34" s="37"/>
      <c r="R34" s="37"/>
      <c r="S34" s="37"/>
      <c r="T34" s="37"/>
      <c r="U34" s="840"/>
      <c r="V34" s="840"/>
      <c r="W34" s="840"/>
      <c r="Y34" s="2"/>
    </row>
    <row r="35" spans="2:25" ht="33.6" customHeight="1" x14ac:dyDescent="0.3">
      <c r="B35" s="830" t="s">
        <v>2</v>
      </c>
      <c r="C35" s="831"/>
      <c r="D35" s="831"/>
      <c r="E35" s="831"/>
      <c r="F35" s="831"/>
      <c r="G35" s="831"/>
      <c r="H35" s="831"/>
      <c r="I35" s="831"/>
      <c r="J35" s="831"/>
      <c r="K35" s="831"/>
      <c r="L35" s="831"/>
      <c r="M35" s="831"/>
      <c r="N35" s="831"/>
      <c r="O35" s="831"/>
      <c r="P35" s="831"/>
      <c r="Q35" s="831"/>
      <c r="R35" s="831"/>
      <c r="S35" s="831"/>
      <c r="T35" s="831"/>
      <c r="U35" s="831"/>
      <c r="V35" s="831"/>
      <c r="W35" s="831"/>
      <c r="X35" s="831"/>
      <c r="Y35" s="832"/>
    </row>
    <row r="36" spans="2:25" ht="38.4" customHeight="1" x14ac:dyDescent="0.3">
      <c r="B36" s="830" t="s">
        <v>3</v>
      </c>
      <c r="C36" s="831"/>
      <c r="D36" s="831"/>
      <c r="E36" s="831"/>
      <c r="F36" s="831"/>
      <c r="G36" s="831"/>
      <c r="H36" s="831"/>
      <c r="I36" s="831"/>
      <c r="J36" s="831"/>
      <c r="K36" s="831"/>
      <c r="L36" s="831"/>
      <c r="M36" s="831"/>
      <c r="N36" s="831"/>
      <c r="O36" s="831"/>
      <c r="P36" s="831"/>
      <c r="Q36" s="831"/>
      <c r="R36" s="831"/>
      <c r="S36" s="831"/>
      <c r="T36" s="831"/>
      <c r="U36" s="831"/>
      <c r="V36" s="831"/>
      <c r="W36" s="831"/>
      <c r="X36" s="831"/>
      <c r="Y36" s="832"/>
    </row>
    <row r="37" spans="2:25" ht="15" customHeight="1" thickBot="1" x14ac:dyDescent="0.35">
      <c r="B37" s="38"/>
      <c r="C37" s="39"/>
      <c r="D37" s="39"/>
      <c r="E37" s="39"/>
      <c r="F37" s="39"/>
      <c r="G37" s="39"/>
      <c r="H37" s="39"/>
      <c r="I37" s="39"/>
      <c r="J37" s="39"/>
      <c r="K37" s="39"/>
      <c r="L37" s="39"/>
      <c r="M37" s="39"/>
      <c r="N37" s="39"/>
      <c r="O37" s="39"/>
      <c r="P37" s="39"/>
      <c r="Q37" s="39"/>
      <c r="R37" s="39"/>
      <c r="S37" s="39"/>
      <c r="T37" s="833"/>
      <c r="U37" s="833"/>
      <c r="V37" s="833"/>
      <c r="W37" s="833"/>
      <c r="X37" s="40"/>
      <c r="Y37" s="41"/>
    </row>
  </sheetData>
  <mergeCells count="6">
    <mergeCell ref="B16:Y16"/>
    <mergeCell ref="B35:Y35"/>
    <mergeCell ref="B36:Y36"/>
    <mergeCell ref="T37:W37"/>
    <mergeCell ref="B3:Y15"/>
    <mergeCell ref="U17:W34"/>
  </mergeCells>
  <pageMargins left="0.7" right="0.7" top="0.75" bottom="0.75" header="0.3" footer="0.3"/>
  <pageSetup scale="37"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G17"/>
  <sheetViews>
    <sheetView view="pageBreakPreview" zoomScaleNormal="100" zoomScaleSheetLayoutView="100" workbookViewId="0"/>
  </sheetViews>
  <sheetFormatPr defaultColWidth="9.109375" defaultRowHeight="13.2" x14ac:dyDescent="0.25"/>
  <cols>
    <col min="1" max="1" width="3.44140625" style="9" customWidth="1"/>
    <col min="2" max="2" width="28.109375" style="9" customWidth="1"/>
    <col min="3" max="3" width="19.6640625" style="9" customWidth="1"/>
    <col min="4" max="4" width="25.5546875" style="9" customWidth="1"/>
    <col min="5" max="5" width="19.33203125" style="9" customWidth="1"/>
    <col min="6" max="6" width="27.109375" style="9" customWidth="1"/>
    <col min="7" max="7" width="5.33203125" style="9" customWidth="1"/>
    <col min="8" max="8" width="18.6640625" style="9" customWidth="1"/>
    <col min="9" max="9" width="9.109375" style="9"/>
    <col min="10" max="12" width="13.33203125" style="9" customWidth="1"/>
    <col min="13" max="13" width="9.109375" style="9"/>
    <col min="14" max="14" width="13.109375" style="9" customWidth="1"/>
    <col min="15" max="15" width="11.109375" style="9" customWidth="1"/>
    <col min="16" max="16" width="11.6640625" style="9" customWidth="1"/>
    <col min="17" max="17" width="9.109375" style="9"/>
    <col min="18" max="18" width="12" style="9" customWidth="1"/>
    <col min="19" max="19" width="9.109375" style="9"/>
    <col min="20" max="20" width="11.109375" style="9" customWidth="1"/>
    <col min="21" max="16384" width="9.109375" style="9"/>
  </cols>
  <sheetData>
    <row r="1" spans="2:7" x14ac:dyDescent="0.25">
      <c r="E1" s="11"/>
    </row>
    <row r="2" spans="2:7" ht="13.8" x14ac:dyDescent="0.25">
      <c r="B2" s="860" t="s">
        <v>142</v>
      </c>
      <c r="C2" s="860"/>
      <c r="D2" s="860"/>
      <c r="E2" s="860"/>
      <c r="F2" s="860"/>
    </row>
    <row r="3" spans="2:7" ht="15.75" customHeight="1" x14ac:dyDescent="0.25">
      <c r="B3" s="861" t="s">
        <v>143</v>
      </c>
      <c r="C3" s="861"/>
      <c r="D3" s="861"/>
      <c r="E3" s="861"/>
      <c r="F3" s="861"/>
    </row>
    <row r="4" spans="2:7" ht="13.8" thickBot="1" x14ac:dyDescent="0.3"/>
    <row r="5" spans="2:7" ht="24" customHeight="1" thickBot="1" x14ac:dyDescent="0.3">
      <c r="B5" s="854" t="s">
        <v>95</v>
      </c>
      <c r="C5" s="857" t="s">
        <v>84</v>
      </c>
      <c r="D5" s="858"/>
      <c r="E5" s="857" t="s">
        <v>85</v>
      </c>
      <c r="F5" s="858"/>
    </row>
    <row r="6" spans="2:7" ht="34.950000000000003" customHeight="1" thickBot="1" x14ac:dyDescent="0.3">
      <c r="B6" s="856"/>
      <c r="C6" s="278" t="s">
        <v>144</v>
      </c>
      <c r="D6" s="278" t="s">
        <v>145</v>
      </c>
      <c r="E6" s="278" t="s">
        <v>144</v>
      </c>
      <c r="F6" s="278" t="s">
        <v>145</v>
      </c>
    </row>
    <row r="7" spans="2:7" ht="25.2" customHeight="1" x14ac:dyDescent="0.25">
      <c r="B7" s="56" t="s">
        <v>100</v>
      </c>
      <c r="C7" s="95">
        <v>231589</v>
      </c>
      <c r="D7" s="95">
        <v>23935225381.259895</v>
      </c>
      <c r="E7" s="98">
        <v>208149</v>
      </c>
      <c r="F7" s="98">
        <v>26694627448.503273</v>
      </c>
      <c r="G7" s="13"/>
    </row>
    <row r="8" spans="2:7" ht="25.2" customHeight="1" x14ac:dyDescent="0.25">
      <c r="B8" s="57" t="s">
        <v>101</v>
      </c>
      <c r="C8" s="95">
        <v>150452</v>
      </c>
      <c r="D8" s="95">
        <v>11718272076.748583</v>
      </c>
      <c r="E8" s="98">
        <v>141149</v>
      </c>
      <c r="F8" s="98">
        <v>9314450418.0913143</v>
      </c>
      <c r="G8" s="13"/>
    </row>
    <row r="9" spans="2:7" ht="25.2" customHeight="1" x14ac:dyDescent="0.25">
      <c r="B9" s="57" t="s">
        <v>102</v>
      </c>
      <c r="C9" s="95">
        <v>5698970</v>
      </c>
      <c r="D9" s="95">
        <v>6514287221.7300158</v>
      </c>
      <c r="E9" s="98">
        <v>5751591</v>
      </c>
      <c r="F9" s="98">
        <v>6175416734.1224899</v>
      </c>
      <c r="G9" s="13"/>
    </row>
    <row r="10" spans="2:7" ht="25.2" customHeight="1" x14ac:dyDescent="0.25">
      <c r="B10" s="57" t="s">
        <v>146</v>
      </c>
      <c r="C10" s="95">
        <v>3337831</v>
      </c>
      <c r="D10" s="95">
        <v>0</v>
      </c>
      <c r="E10" s="98">
        <v>3415908.154305914</v>
      </c>
      <c r="F10" s="98">
        <v>0</v>
      </c>
      <c r="G10" s="13"/>
    </row>
    <row r="11" spans="2:7" ht="25.2" customHeight="1" x14ac:dyDescent="0.25">
      <c r="B11" s="57" t="s">
        <v>141</v>
      </c>
      <c r="C11" s="95">
        <v>2361139</v>
      </c>
      <c r="D11" s="95">
        <v>6514287221.7300158</v>
      </c>
      <c r="E11" s="98">
        <v>2335682.845694086</v>
      </c>
      <c r="F11" s="98">
        <v>6175416734.1224899</v>
      </c>
      <c r="G11" s="13"/>
    </row>
    <row r="12" spans="2:7" ht="25.2" customHeight="1" x14ac:dyDescent="0.25">
      <c r="B12" s="57" t="s">
        <v>147</v>
      </c>
      <c r="C12" s="95">
        <v>36941</v>
      </c>
      <c r="D12" s="95">
        <v>1410450432.063</v>
      </c>
      <c r="E12" s="98">
        <v>45440</v>
      </c>
      <c r="F12" s="98">
        <v>1321855557.0695934</v>
      </c>
      <c r="G12" s="13"/>
    </row>
    <row r="13" spans="2:7" ht="25.2" customHeight="1" x14ac:dyDescent="0.25">
      <c r="B13" s="60" t="s">
        <v>104</v>
      </c>
      <c r="C13" s="96">
        <v>306444</v>
      </c>
      <c r="D13" s="96">
        <v>13617663521.697947</v>
      </c>
      <c r="E13" s="99">
        <v>273660</v>
      </c>
      <c r="F13" s="99">
        <v>11462626000.773487</v>
      </c>
      <c r="G13" s="13"/>
    </row>
    <row r="14" spans="2:7" ht="25.2" customHeight="1" thickBot="1" x14ac:dyDescent="0.3">
      <c r="B14" s="62" t="s">
        <v>90</v>
      </c>
      <c r="C14" s="97">
        <v>6424396</v>
      </c>
      <c r="D14" s="97">
        <v>57195898633.499443</v>
      </c>
      <c r="E14" s="100">
        <v>6419989</v>
      </c>
      <c r="F14" s="100">
        <v>54968976158.560165</v>
      </c>
      <c r="G14" s="13"/>
    </row>
    <row r="16" spans="2:7" x14ac:dyDescent="0.25">
      <c r="B16" s="21"/>
      <c r="D16" s="22"/>
      <c r="F16" s="22"/>
    </row>
    <row r="17" spans="4:4" x14ac:dyDescent="0.25">
      <c r="D17" s="11"/>
    </row>
  </sheetData>
  <mergeCells count="5">
    <mergeCell ref="B3:F3"/>
    <mergeCell ref="B5:B6"/>
    <mergeCell ref="C5:D5"/>
    <mergeCell ref="E5:F5"/>
    <mergeCell ref="B2:F2"/>
  </mergeCells>
  <pageMargins left="0.7" right="0.7" top="0.75" bottom="0.75" header="0.3" footer="0.3"/>
  <pageSetup scale="67"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M16"/>
  <sheetViews>
    <sheetView view="pageBreakPreview" zoomScaleNormal="100" zoomScaleSheetLayoutView="100" workbookViewId="0"/>
  </sheetViews>
  <sheetFormatPr defaultColWidth="9.109375" defaultRowHeight="14.4" x14ac:dyDescent="0.3"/>
  <cols>
    <col min="1" max="1" width="6.33203125" style="6" customWidth="1"/>
    <col min="2" max="2" width="31.33203125" style="6" customWidth="1"/>
    <col min="3" max="3" width="22.5546875" style="6" customWidth="1"/>
    <col min="4" max="4" width="21" style="6" customWidth="1"/>
    <col min="5" max="5" width="22.6640625" style="6" customWidth="1"/>
    <col min="6" max="6" width="24.33203125" style="6" customWidth="1"/>
    <col min="7" max="7" width="22.33203125" style="6" customWidth="1"/>
    <col min="8" max="8" width="4.6640625" style="6" customWidth="1"/>
    <col min="9" max="9" width="14.33203125" style="6" customWidth="1"/>
    <col min="10" max="10" width="9.109375" style="6"/>
    <col min="11" max="11" width="12.109375" style="6" customWidth="1"/>
    <col min="12" max="12" width="9.109375" style="6" customWidth="1"/>
    <col min="13" max="13" width="9.109375" style="6"/>
    <col min="14" max="14" width="12.44140625" style="6" customWidth="1"/>
    <col min="15" max="16384" width="9.109375" style="6"/>
  </cols>
  <sheetData>
    <row r="2" spans="2:13" ht="14.4" customHeight="1" x14ac:dyDescent="0.3">
      <c r="B2" s="860" t="s">
        <v>148</v>
      </c>
      <c r="C2" s="860"/>
      <c r="D2" s="860"/>
      <c r="E2" s="860"/>
      <c r="F2" s="860"/>
      <c r="G2" s="860"/>
      <c r="H2" s="860"/>
      <c r="I2" s="860"/>
      <c r="J2" s="868"/>
      <c r="K2" s="868"/>
      <c r="L2" s="868"/>
      <c r="M2" s="868"/>
    </row>
    <row r="3" spans="2:13" ht="17.399999999999999" customHeight="1" x14ac:dyDescent="0.3">
      <c r="B3" s="869" t="s">
        <v>56</v>
      </c>
      <c r="C3" s="869"/>
      <c r="D3" s="869"/>
      <c r="E3" s="869"/>
      <c r="F3" s="869"/>
      <c r="G3" s="869"/>
      <c r="H3" s="285"/>
      <c r="I3" s="285"/>
      <c r="J3" s="89"/>
      <c r="K3" s="89"/>
      <c r="L3" s="89"/>
      <c r="M3" s="79"/>
    </row>
    <row r="4" spans="2:13" ht="15" thickBot="1" x14ac:dyDescent="0.35"/>
    <row r="5" spans="2:13" s="86" customFormat="1" ht="23.4" customHeight="1" thickBot="1" x14ac:dyDescent="0.3">
      <c r="B5" s="270"/>
      <c r="C5" s="85">
        <v>2019</v>
      </c>
      <c r="D5" s="85">
        <v>2020</v>
      </c>
      <c r="E5" s="119">
        <v>2021</v>
      </c>
      <c r="F5" s="85" t="s">
        <v>84</v>
      </c>
      <c r="G5" s="85" t="s">
        <v>85</v>
      </c>
    </row>
    <row r="6" spans="2:13" ht="30" customHeight="1" x14ac:dyDescent="0.3">
      <c r="B6" s="64" t="s">
        <v>149</v>
      </c>
      <c r="C6" s="747">
        <v>87748058.256629884</v>
      </c>
      <c r="D6" s="747">
        <v>86489798.930000007</v>
      </c>
      <c r="E6" s="747">
        <v>86986560.135529518</v>
      </c>
      <c r="F6" s="747">
        <v>95994597.366531119</v>
      </c>
      <c r="G6" s="748">
        <v>99430674.543870568</v>
      </c>
      <c r="H6" s="23"/>
    </row>
    <row r="7" spans="2:13" ht="30" customHeight="1" x14ac:dyDescent="0.3">
      <c r="B7" s="64" t="s">
        <v>150</v>
      </c>
      <c r="C7" s="747">
        <v>58149354.299663499</v>
      </c>
      <c r="D7" s="747">
        <v>42519504.409999996</v>
      </c>
      <c r="E7" s="747">
        <v>48275573.141650319</v>
      </c>
      <c r="F7" s="747">
        <v>61406808.336580195</v>
      </c>
      <c r="G7" s="748">
        <v>62262423.969425425</v>
      </c>
    </row>
    <row r="8" spans="2:13" ht="30" customHeight="1" x14ac:dyDescent="0.3">
      <c r="B8" s="64" t="s">
        <v>151</v>
      </c>
      <c r="C8" s="747">
        <v>33267599.272115886</v>
      </c>
      <c r="D8" s="747">
        <v>33961262.629999995</v>
      </c>
      <c r="E8" s="747">
        <v>34138603.798075043</v>
      </c>
      <c r="F8" s="747">
        <v>46896922.869386226</v>
      </c>
      <c r="G8" s="748">
        <v>45486092.518869743</v>
      </c>
    </row>
    <row r="9" spans="2:13" ht="30" customHeight="1" x14ac:dyDescent="0.3">
      <c r="B9" s="64" t="s">
        <v>152</v>
      </c>
      <c r="C9" s="72">
        <v>66.268536825736518</v>
      </c>
      <c r="D9" s="72">
        <v>49.161294090200045</v>
      </c>
      <c r="E9" s="72">
        <v>55.497737887823703</v>
      </c>
      <c r="F9" s="72">
        <v>63.969025363077272</v>
      </c>
      <c r="G9" s="78">
        <v>62.618929475283956</v>
      </c>
    </row>
    <row r="10" spans="2:13" ht="30" customHeight="1" x14ac:dyDescent="0.3">
      <c r="B10" s="64" t="s">
        <v>153</v>
      </c>
      <c r="C10" s="72">
        <v>37.912632977952335</v>
      </c>
      <c r="D10" s="72">
        <v>39.266206015216127</v>
      </c>
      <c r="E10" s="72">
        <v>39.245837224607286</v>
      </c>
      <c r="F10" s="72">
        <v>48.853710683656679</v>
      </c>
      <c r="G10" s="78">
        <v>45.746539211901329</v>
      </c>
    </row>
    <row r="11" spans="2:13" ht="30" customHeight="1" thickBot="1" x14ac:dyDescent="0.35">
      <c r="B11" s="689" t="s">
        <v>154</v>
      </c>
      <c r="C11" s="746">
        <v>104.18116980368886</v>
      </c>
      <c r="D11" s="746">
        <v>88.427500105416172</v>
      </c>
      <c r="E11" s="746">
        <v>94.743575112430989</v>
      </c>
      <c r="F11" s="746">
        <v>112.82273604673394</v>
      </c>
      <c r="G11" s="692">
        <v>108.36546868718528</v>
      </c>
    </row>
    <row r="13" spans="2:13" ht="15" x14ac:dyDescent="0.3">
      <c r="B13" s="860" t="s">
        <v>155</v>
      </c>
      <c r="C13" s="860"/>
      <c r="D13" s="860"/>
      <c r="E13" s="860"/>
      <c r="F13" s="860"/>
      <c r="G13" s="860"/>
      <c r="H13" s="860"/>
      <c r="I13" s="860"/>
      <c r="J13" s="868"/>
      <c r="K13" s="868"/>
      <c r="L13" s="868"/>
      <c r="M13" s="868"/>
    </row>
    <row r="14" spans="2:13" s="92" customFormat="1" ht="15.6" customHeight="1" x14ac:dyDescent="0.3">
      <c r="B14" s="867" t="s">
        <v>56</v>
      </c>
      <c r="C14" s="867"/>
      <c r="D14" s="867"/>
      <c r="E14" s="867"/>
      <c r="F14" s="867"/>
      <c r="G14" s="867"/>
      <c r="H14" s="286"/>
      <c r="I14" s="286"/>
      <c r="J14" s="90"/>
      <c r="K14" s="90"/>
      <c r="L14" s="90"/>
      <c r="M14" s="91"/>
    </row>
    <row r="15" spans="2:13" ht="15.6" x14ac:dyDescent="0.3">
      <c r="B15" s="87"/>
      <c r="C15" s="87"/>
      <c r="D15" s="87"/>
      <c r="E15" s="87"/>
      <c r="F15" s="87"/>
      <c r="G15" s="87"/>
      <c r="H15" s="87"/>
      <c r="I15" s="87"/>
      <c r="J15" s="87"/>
      <c r="K15" s="87"/>
      <c r="L15" s="87"/>
      <c r="M15" s="79"/>
    </row>
    <row r="16" spans="2:13" ht="15.6" x14ac:dyDescent="0.3">
      <c r="B16" s="87"/>
      <c r="C16" s="87"/>
      <c r="D16" s="87"/>
      <c r="E16" s="87"/>
      <c r="F16" s="87"/>
      <c r="G16" s="87"/>
      <c r="H16" s="87"/>
      <c r="I16" s="87"/>
      <c r="J16" s="87"/>
      <c r="K16" s="87"/>
      <c r="L16" s="87"/>
      <c r="M16" s="79"/>
    </row>
  </sheetData>
  <mergeCells count="6">
    <mergeCell ref="B14:G14"/>
    <mergeCell ref="B2:I2"/>
    <mergeCell ref="J2:M2"/>
    <mergeCell ref="B13:I13"/>
    <mergeCell ref="J13:M13"/>
    <mergeCell ref="B3:G3"/>
  </mergeCells>
  <pageMargins left="0.7" right="0.7" top="0.75" bottom="0.75" header="0.3" footer="0.3"/>
  <pageSetup scale="45"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U55"/>
  <sheetViews>
    <sheetView view="pageBreakPreview" zoomScaleNormal="100" zoomScaleSheetLayoutView="100" workbookViewId="0"/>
  </sheetViews>
  <sheetFormatPr defaultColWidth="9.109375" defaultRowHeight="13.2" x14ac:dyDescent="0.25"/>
  <cols>
    <col min="1" max="1" width="5.109375" style="9" customWidth="1"/>
    <col min="2" max="2" width="23" style="9" customWidth="1"/>
    <col min="3" max="6" width="18.6640625" style="9" customWidth="1"/>
    <col min="7" max="7" width="20.6640625" style="9" customWidth="1"/>
    <col min="8" max="8" width="7.5546875" style="9" customWidth="1"/>
    <col min="9" max="9" width="13.33203125" style="9" customWidth="1"/>
    <col min="10" max="10" width="14.5546875" style="9" customWidth="1"/>
    <col min="11" max="11" width="12.109375" style="9" customWidth="1"/>
    <col min="12" max="12" width="9.109375" style="9"/>
    <col min="13" max="13" width="12.88671875" style="9" customWidth="1"/>
    <col min="14" max="16384" width="9.109375" style="9"/>
  </cols>
  <sheetData>
    <row r="1" spans="2:21" ht="15" customHeight="1" x14ac:dyDescent="0.25">
      <c r="G1" s="25"/>
      <c r="H1" s="26"/>
      <c r="I1" s="24"/>
      <c r="J1" s="24"/>
      <c r="K1" s="24"/>
      <c r="L1" s="24"/>
      <c r="M1" s="24"/>
    </row>
    <row r="2" spans="2:21" ht="15.6" customHeight="1" x14ac:dyDescent="0.25">
      <c r="B2" s="287" t="s">
        <v>156</v>
      </c>
      <c r="C2" s="287"/>
      <c r="D2" s="287"/>
      <c r="E2" s="287"/>
      <c r="F2" s="287"/>
      <c r="G2" s="287"/>
      <c r="H2" s="80"/>
      <c r="I2" s="80"/>
      <c r="J2" s="81"/>
      <c r="K2" s="27"/>
      <c r="L2" s="27"/>
      <c r="M2" s="27"/>
      <c r="N2" s="27"/>
      <c r="O2" s="27"/>
      <c r="P2" s="27"/>
      <c r="Q2" s="27"/>
      <c r="R2" s="27"/>
      <c r="S2" s="27"/>
    </row>
    <row r="3" spans="2:21" ht="30.6" customHeight="1" x14ac:dyDescent="0.25">
      <c r="B3" s="870" t="s">
        <v>57</v>
      </c>
      <c r="C3" s="870"/>
      <c r="D3" s="870"/>
      <c r="E3" s="870"/>
      <c r="F3" s="870"/>
      <c r="G3" s="870"/>
      <c r="M3" s="29"/>
      <c r="N3" s="29"/>
      <c r="O3" s="27"/>
      <c r="P3" s="27"/>
      <c r="Q3" s="27"/>
      <c r="R3" s="27"/>
      <c r="S3" s="27"/>
    </row>
    <row r="4" spans="2:21" ht="13.5" customHeight="1" thickBot="1" x14ac:dyDescent="0.3">
      <c r="B4" s="28"/>
      <c r="C4" s="28"/>
      <c r="D4" s="28"/>
      <c r="E4" s="28"/>
      <c r="F4" s="28"/>
      <c r="G4" s="28"/>
      <c r="H4" s="28"/>
      <c r="I4" s="28"/>
      <c r="J4" s="28"/>
      <c r="K4" s="28"/>
      <c r="L4" s="28"/>
      <c r="M4" s="28"/>
      <c r="N4" s="28"/>
      <c r="O4" s="28"/>
      <c r="P4" s="28"/>
      <c r="Q4" s="28"/>
      <c r="R4" s="28"/>
      <c r="S4" s="28"/>
      <c r="T4" s="30"/>
      <c r="U4" s="30"/>
    </row>
    <row r="5" spans="2:21" ht="19.95" customHeight="1" thickBot="1" x14ac:dyDescent="0.3">
      <c r="B5" s="854" t="s">
        <v>95</v>
      </c>
      <c r="C5" s="857" t="s">
        <v>157</v>
      </c>
      <c r="D5" s="859"/>
      <c r="E5" s="859"/>
      <c r="F5" s="859"/>
      <c r="G5" s="858"/>
    </row>
    <row r="6" spans="2:21" ht="19.95" customHeight="1" thickBot="1" x14ac:dyDescent="0.3">
      <c r="B6" s="856"/>
      <c r="C6" s="270">
        <v>2019</v>
      </c>
      <c r="D6" s="270">
        <v>2020</v>
      </c>
      <c r="E6" s="270">
        <v>2021</v>
      </c>
      <c r="F6" s="270" t="s">
        <v>84</v>
      </c>
      <c r="G6" s="270" t="s">
        <v>85</v>
      </c>
      <c r="H6" s="322"/>
    </row>
    <row r="7" spans="2:21" ht="30" customHeight="1" x14ac:dyDescent="0.25">
      <c r="B7" s="327" t="s">
        <v>100</v>
      </c>
      <c r="C7" s="59">
        <v>2183650.4942456605</v>
      </c>
      <c r="D7" s="59">
        <v>2320976.3200000003</v>
      </c>
      <c r="E7" s="59">
        <v>2144140.2250345009</v>
      </c>
      <c r="F7" s="59">
        <v>3200093.7711944478</v>
      </c>
      <c r="G7" s="743">
        <v>4822514.3053984884</v>
      </c>
    </row>
    <row r="8" spans="2:21" ht="30" customHeight="1" x14ac:dyDescent="0.25">
      <c r="B8" s="328" t="s">
        <v>101</v>
      </c>
      <c r="C8" s="59">
        <v>1175288.911261207</v>
      </c>
      <c r="D8" s="59">
        <v>973261.27</v>
      </c>
      <c r="E8" s="59">
        <v>1135974.1750844559</v>
      </c>
      <c r="F8" s="59">
        <v>1223371.5804751199</v>
      </c>
      <c r="G8" s="743">
        <v>1341638.6747091871</v>
      </c>
    </row>
    <row r="9" spans="2:21" ht="30" customHeight="1" x14ac:dyDescent="0.25">
      <c r="B9" s="328" t="s">
        <v>102</v>
      </c>
      <c r="C9" s="59">
        <v>58724480.377995931</v>
      </c>
      <c r="D9" s="59">
        <v>57930115.030000001</v>
      </c>
      <c r="E9" s="59">
        <v>56001557.121200472</v>
      </c>
      <c r="F9" s="59">
        <v>60932137.66519957</v>
      </c>
      <c r="G9" s="743">
        <v>60591270.923348695</v>
      </c>
    </row>
    <row r="10" spans="2:21" ht="30" customHeight="1" x14ac:dyDescent="0.25">
      <c r="B10" s="328" t="s">
        <v>103</v>
      </c>
      <c r="C10" s="59">
        <v>15153048.912504174</v>
      </c>
      <c r="D10" s="59">
        <v>14995566.129999999</v>
      </c>
      <c r="E10" s="59">
        <v>18076550.416782916</v>
      </c>
      <c r="F10" s="59">
        <v>19020671.255933866</v>
      </c>
      <c r="G10" s="743">
        <v>19383851.151976049</v>
      </c>
    </row>
    <row r="11" spans="2:21" ht="30" customHeight="1" x14ac:dyDescent="0.25">
      <c r="B11" s="328" t="s">
        <v>158</v>
      </c>
      <c r="C11" s="59">
        <v>4942850.2475629095</v>
      </c>
      <c r="D11" s="59">
        <v>4109992.18</v>
      </c>
      <c r="E11" s="59">
        <v>3313960.1974271857</v>
      </c>
      <c r="F11" s="59">
        <v>4216408.1792381108</v>
      </c>
      <c r="G11" s="743">
        <v>4933935.5163981579</v>
      </c>
    </row>
    <row r="12" spans="2:21" ht="30" customHeight="1" x14ac:dyDescent="0.25">
      <c r="B12" s="329" t="s">
        <v>105</v>
      </c>
      <c r="C12" s="749">
        <v>82179318.943569884</v>
      </c>
      <c r="D12" s="750">
        <v>80329910.930000007</v>
      </c>
      <c r="E12" s="750">
        <v>80672182.135529518</v>
      </c>
      <c r="F12" s="749">
        <v>88592682.452041119</v>
      </c>
      <c r="G12" s="751">
        <v>91073210.571830571</v>
      </c>
    </row>
    <row r="13" spans="2:21" ht="30" customHeight="1" x14ac:dyDescent="0.25">
      <c r="B13" s="328" t="s">
        <v>159</v>
      </c>
      <c r="C13" s="59">
        <v>5568739.3130600005</v>
      </c>
      <c r="D13" s="752">
        <v>6159888</v>
      </c>
      <c r="E13" s="752">
        <v>6314378</v>
      </c>
      <c r="F13" s="59">
        <v>7401914.9144900003</v>
      </c>
      <c r="G13" s="743">
        <v>8357463.9720399994</v>
      </c>
    </row>
    <row r="14" spans="2:21" ht="30" customHeight="1" thickBot="1" x14ac:dyDescent="0.3">
      <c r="B14" s="325" t="s">
        <v>160</v>
      </c>
      <c r="C14" s="753">
        <v>87748058.256629884</v>
      </c>
      <c r="D14" s="753">
        <v>86489798.930000007</v>
      </c>
      <c r="E14" s="753">
        <v>86986560.135529518</v>
      </c>
      <c r="F14" s="753">
        <v>95994597.366531119</v>
      </c>
      <c r="G14" s="754">
        <v>99430674.543870568</v>
      </c>
    </row>
    <row r="16" spans="2:21" ht="13.8" thickBot="1" x14ac:dyDescent="0.3"/>
    <row r="17" spans="2:7" ht="19.95" customHeight="1" thickBot="1" x14ac:dyDescent="0.3">
      <c r="B17" s="854" t="s">
        <v>95</v>
      </c>
      <c r="C17" s="857" t="s">
        <v>161</v>
      </c>
      <c r="D17" s="859"/>
      <c r="E17" s="859"/>
      <c r="F17" s="859"/>
      <c r="G17" s="858"/>
    </row>
    <row r="18" spans="2:7" ht="19.95" customHeight="1" thickBot="1" x14ac:dyDescent="0.3">
      <c r="B18" s="856"/>
      <c r="C18" s="270">
        <v>2019</v>
      </c>
      <c r="D18" s="270">
        <v>2020</v>
      </c>
      <c r="E18" s="270">
        <v>2021</v>
      </c>
      <c r="F18" s="270" t="s">
        <v>84</v>
      </c>
      <c r="G18" s="270" t="s">
        <v>85</v>
      </c>
    </row>
    <row r="19" spans="2:7" ht="30" customHeight="1" x14ac:dyDescent="0.25">
      <c r="B19" s="327" t="s">
        <v>100</v>
      </c>
      <c r="C19" s="59">
        <v>2546300.6469620024</v>
      </c>
      <c r="D19" s="59">
        <v>2039484.44</v>
      </c>
      <c r="E19" s="59">
        <v>2429021.0391338067</v>
      </c>
      <c r="F19" s="59">
        <v>2160195.7411632598</v>
      </c>
      <c r="G19" s="743">
        <v>3088268.1836012523</v>
      </c>
    </row>
    <row r="20" spans="2:7" ht="30" customHeight="1" x14ac:dyDescent="0.25">
      <c r="B20" s="328" t="s">
        <v>101</v>
      </c>
      <c r="C20" s="59">
        <v>500554.57878853049</v>
      </c>
      <c r="D20" s="59">
        <v>277371.74</v>
      </c>
      <c r="E20" s="59">
        <v>519187.73589552456</v>
      </c>
      <c r="F20" s="59">
        <v>421955.41165764775</v>
      </c>
      <c r="G20" s="743">
        <v>465216.37220249849</v>
      </c>
    </row>
    <row r="21" spans="2:7" ht="30" customHeight="1" x14ac:dyDescent="0.25">
      <c r="B21" s="328" t="s">
        <v>102</v>
      </c>
      <c r="C21" s="59">
        <v>34501309.057805561</v>
      </c>
      <c r="D21" s="59">
        <v>26891271.199999999</v>
      </c>
      <c r="E21" s="59">
        <v>26521934.873753186</v>
      </c>
      <c r="F21" s="59">
        <v>35388814.190241821</v>
      </c>
      <c r="G21" s="743">
        <v>37482364.54953479</v>
      </c>
    </row>
    <row r="22" spans="2:7" ht="30" customHeight="1" x14ac:dyDescent="0.25">
      <c r="B22" s="328" t="s">
        <v>103</v>
      </c>
      <c r="C22" s="59">
        <v>16759693.761159215</v>
      </c>
      <c r="D22" s="59">
        <v>12099917.23</v>
      </c>
      <c r="E22" s="59">
        <v>17282664.114717185</v>
      </c>
      <c r="F22" s="59">
        <v>20356001.396807365</v>
      </c>
      <c r="G22" s="743">
        <v>18317443.954902723</v>
      </c>
    </row>
    <row r="23" spans="2:7" ht="30" customHeight="1" x14ac:dyDescent="0.25">
      <c r="B23" s="328" t="s">
        <v>158</v>
      </c>
      <c r="C23" s="59">
        <v>3148569.7524881838</v>
      </c>
      <c r="D23" s="59">
        <v>1225841.8</v>
      </c>
      <c r="E23" s="59">
        <v>1485866.3781506128</v>
      </c>
      <c r="F23" s="59">
        <v>1759864.3925400972</v>
      </c>
      <c r="G23" s="743">
        <v>2842268.7121941606</v>
      </c>
    </row>
    <row r="24" spans="2:7" ht="30" customHeight="1" x14ac:dyDescent="0.25">
      <c r="B24" s="329" t="s">
        <v>105</v>
      </c>
      <c r="C24" s="749">
        <v>57456427.797203496</v>
      </c>
      <c r="D24" s="750">
        <v>42533886.409999996</v>
      </c>
      <c r="E24" s="750">
        <v>48238674.141650319</v>
      </c>
      <c r="F24" s="749">
        <v>60086831.132410191</v>
      </c>
      <c r="G24" s="751">
        <v>62195561.772435427</v>
      </c>
    </row>
    <row r="25" spans="2:7" ht="30" customHeight="1" x14ac:dyDescent="0.25">
      <c r="B25" s="328" t="s">
        <v>159</v>
      </c>
      <c r="C25" s="59">
        <v>692926.50245999999</v>
      </c>
      <c r="D25" s="752">
        <v>-14382</v>
      </c>
      <c r="E25" s="752">
        <v>36899</v>
      </c>
      <c r="F25" s="59">
        <v>1319977.20417</v>
      </c>
      <c r="G25" s="743">
        <v>66862.196989999997</v>
      </c>
    </row>
    <row r="26" spans="2:7" ht="30" customHeight="1" thickBot="1" x14ac:dyDescent="0.3">
      <c r="B26" s="325" t="s">
        <v>160</v>
      </c>
      <c r="C26" s="753">
        <v>58149354.299663499</v>
      </c>
      <c r="D26" s="753">
        <v>42519504.409999996</v>
      </c>
      <c r="E26" s="753">
        <v>48275573.141650319</v>
      </c>
      <c r="F26" s="753">
        <v>61406808.336580195</v>
      </c>
      <c r="G26" s="754">
        <v>62262423.969425425</v>
      </c>
    </row>
    <row r="27" spans="2:7" ht="13.8" thickBot="1" x14ac:dyDescent="0.3"/>
    <row r="28" spans="2:7" ht="19.95" customHeight="1" thickBot="1" x14ac:dyDescent="0.3">
      <c r="B28" s="854" t="s">
        <v>95</v>
      </c>
      <c r="C28" s="857" t="s">
        <v>152</v>
      </c>
      <c r="D28" s="859"/>
      <c r="E28" s="859"/>
      <c r="F28" s="859"/>
      <c r="G28" s="858"/>
    </row>
    <row r="29" spans="2:7" ht="19.95" customHeight="1" thickBot="1" x14ac:dyDescent="0.3">
      <c r="B29" s="856"/>
      <c r="C29" s="270">
        <v>2019</v>
      </c>
      <c r="D29" s="270">
        <v>2020</v>
      </c>
      <c r="E29" s="270">
        <v>2021</v>
      </c>
      <c r="F29" s="270" t="s">
        <v>84</v>
      </c>
      <c r="G29" s="270" t="s">
        <v>85</v>
      </c>
    </row>
    <row r="30" spans="2:7" ht="30" customHeight="1" x14ac:dyDescent="0.25">
      <c r="B30" s="327" t="s">
        <v>100</v>
      </c>
      <c r="C30" s="65">
        <v>116.60751817527553</v>
      </c>
      <c r="D30" s="65">
        <v>87.871833177513835</v>
      </c>
      <c r="E30" s="65">
        <v>113.28648242186314</v>
      </c>
      <c r="F30" s="65">
        <v>67.504138803937551</v>
      </c>
      <c r="G30" s="73">
        <v>64.038548940002897</v>
      </c>
    </row>
    <row r="31" spans="2:7" ht="30" customHeight="1" x14ac:dyDescent="0.25">
      <c r="B31" s="328" t="s">
        <v>101</v>
      </c>
      <c r="C31" s="65">
        <v>42.58991759323105</v>
      </c>
      <c r="D31" s="65">
        <v>28.49920659023039</v>
      </c>
      <c r="E31" s="65">
        <v>45.704184767838115</v>
      </c>
      <c r="F31" s="65">
        <v>34.491189626439848</v>
      </c>
      <c r="G31" s="73">
        <v>34.675235663084813</v>
      </c>
    </row>
    <row r="32" spans="2:7" ht="30" customHeight="1" x14ac:dyDescent="0.25">
      <c r="B32" s="328" t="s">
        <v>102</v>
      </c>
      <c r="C32" s="65">
        <v>58.751152561467713</v>
      </c>
      <c r="D32" s="65">
        <v>46.420192996464685</v>
      </c>
      <c r="E32" s="65">
        <v>47.359281129189881</v>
      </c>
      <c r="F32" s="65">
        <v>58.079062291710116</v>
      </c>
      <c r="G32" s="73">
        <v>61.860997431382572</v>
      </c>
    </row>
    <row r="33" spans="2:8" ht="30" customHeight="1" x14ac:dyDescent="0.25">
      <c r="B33" s="328" t="s">
        <v>103</v>
      </c>
      <c r="C33" s="65">
        <v>110.60278270024754</v>
      </c>
      <c r="D33" s="65">
        <v>80.689966121339111</v>
      </c>
      <c r="E33" s="65">
        <v>95.608198003703976</v>
      </c>
      <c r="F33" s="65">
        <v>107.02041543595323</v>
      </c>
      <c r="G33" s="73">
        <v>94.498476135044953</v>
      </c>
    </row>
    <row r="34" spans="2:8" ht="30" customHeight="1" x14ac:dyDescent="0.25">
      <c r="B34" s="328" t="s">
        <v>158</v>
      </c>
      <c r="C34" s="65">
        <v>63.699476916999409</v>
      </c>
      <c r="D34" s="65">
        <v>29.825891298897801</v>
      </c>
      <c r="E34" s="65">
        <v>44.836578885412528</v>
      </c>
      <c r="F34" s="65">
        <v>41.738473073024402</v>
      </c>
      <c r="G34" s="73">
        <v>57.606523286487068</v>
      </c>
    </row>
    <row r="35" spans="2:8" ht="30" customHeight="1" x14ac:dyDescent="0.25">
      <c r="B35" s="329" t="s">
        <v>105</v>
      </c>
      <c r="C35" s="66">
        <v>69.915921104988882</v>
      </c>
      <c r="D35" s="793">
        <v>52.949002329984275</v>
      </c>
      <c r="E35" s="793">
        <v>59.795920805277333</v>
      </c>
      <c r="F35" s="66">
        <v>67.823695444528028</v>
      </c>
      <c r="G35" s="75">
        <v>68.291829597223881</v>
      </c>
    </row>
    <row r="36" spans="2:8" ht="30" customHeight="1" x14ac:dyDescent="0.25">
      <c r="B36" s="328" t="s">
        <v>106</v>
      </c>
      <c r="C36" s="65">
        <v>12.443148502838421</v>
      </c>
      <c r="D36" s="820">
        <v>-0.23347827103349933</v>
      </c>
      <c r="E36" s="67">
        <v>0.58436476245166191</v>
      </c>
      <c r="F36" s="65">
        <v>17.832915122896246</v>
      </c>
      <c r="G36" s="73">
        <v>0.80002973645699593</v>
      </c>
    </row>
    <row r="37" spans="2:8" ht="30" customHeight="1" thickBot="1" x14ac:dyDescent="0.3">
      <c r="B37" s="325" t="s">
        <v>160</v>
      </c>
      <c r="C37" s="68">
        <v>66.268536825736518</v>
      </c>
      <c r="D37" s="68">
        <v>49.161294090200045</v>
      </c>
      <c r="E37" s="68">
        <v>55.497737887823703</v>
      </c>
      <c r="F37" s="68">
        <v>63.969025363077272</v>
      </c>
      <c r="G37" s="76">
        <v>62.618929475283956</v>
      </c>
    </row>
    <row r="39" spans="2:8" ht="13.8" thickBot="1" x14ac:dyDescent="0.3"/>
    <row r="40" spans="2:8" ht="19.95" customHeight="1" thickBot="1" x14ac:dyDescent="0.3">
      <c r="B40" s="854" t="s">
        <v>162</v>
      </c>
      <c r="C40" s="859" t="s">
        <v>163</v>
      </c>
      <c r="D40" s="859"/>
      <c r="E40" s="859"/>
      <c r="F40" s="859"/>
      <c r="G40" s="858"/>
    </row>
    <row r="41" spans="2:8" ht="19.95" customHeight="1" thickBot="1" x14ac:dyDescent="0.3">
      <c r="B41" s="856"/>
      <c r="C41" s="305">
        <v>2019</v>
      </c>
      <c r="D41" s="270">
        <v>2020</v>
      </c>
      <c r="E41" s="270">
        <v>2021</v>
      </c>
      <c r="F41" s="270" t="s">
        <v>84</v>
      </c>
      <c r="G41" s="270" t="s">
        <v>85</v>
      </c>
    </row>
    <row r="42" spans="2:8" ht="72" customHeight="1" x14ac:dyDescent="0.25">
      <c r="B42" s="327" t="s">
        <v>164</v>
      </c>
      <c r="C42" s="59">
        <v>31855625.256805886</v>
      </c>
      <c r="D42" s="59">
        <v>32858827.629999999</v>
      </c>
      <c r="E42" s="59">
        <v>33047000.798075043</v>
      </c>
      <c r="F42" s="59">
        <v>45502995.208386227</v>
      </c>
      <c r="G42" s="743">
        <v>44004329.891509742</v>
      </c>
    </row>
    <row r="43" spans="2:8" ht="30" customHeight="1" x14ac:dyDescent="0.25">
      <c r="B43" s="328" t="s">
        <v>106</v>
      </c>
      <c r="C43" s="59">
        <v>1411974.0153099999</v>
      </c>
      <c r="D43" s="59">
        <v>1102435</v>
      </c>
      <c r="E43" s="59">
        <v>1091603</v>
      </c>
      <c r="F43" s="59">
        <v>1393927.6610000001</v>
      </c>
      <c r="G43" s="743">
        <v>1481762.6273599998</v>
      </c>
    </row>
    <row r="44" spans="2:8" ht="30" customHeight="1" thickBot="1" x14ac:dyDescent="0.3">
      <c r="B44" s="325" t="s">
        <v>160</v>
      </c>
      <c r="C44" s="753">
        <v>33267599.272115886</v>
      </c>
      <c r="D44" s="753">
        <v>33961262.629999995</v>
      </c>
      <c r="E44" s="753">
        <v>34138603.798075043</v>
      </c>
      <c r="F44" s="753">
        <v>46896922.869386226</v>
      </c>
      <c r="G44" s="754">
        <v>45486092.518869743</v>
      </c>
    </row>
    <row r="46" spans="2:8" ht="13.8" thickBot="1" x14ac:dyDescent="0.3"/>
    <row r="47" spans="2:8" ht="19.95" customHeight="1" thickBot="1" x14ac:dyDescent="0.3">
      <c r="B47" s="854" t="s">
        <v>162</v>
      </c>
      <c r="C47" s="857" t="s">
        <v>153</v>
      </c>
      <c r="D47" s="859"/>
      <c r="E47" s="859"/>
      <c r="F47" s="859"/>
      <c r="G47" s="858"/>
    </row>
    <row r="48" spans="2:8" ht="19.95" customHeight="1" thickBot="1" x14ac:dyDescent="0.3">
      <c r="B48" s="856"/>
      <c r="C48" s="270">
        <v>2019</v>
      </c>
      <c r="D48" s="270">
        <v>2020</v>
      </c>
      <c r="E48" s="270">
        <v>2021</v>
      </c>
      <c r="F48" s="270" t="s">
        <v>84</v>
      </c>
      <c r="G48" s="270" t="s">
        <v>85</v>
      </c>
      <c r="H48" s="322"/>
    </row>
    <row r="49" spans="2:7" ht="52.8" x14ac:dyDescent="0.25">
      <c r="B49" s="327" t="s">
        <v>165</v>
      </c>
      <c r="C49" s="65">
        <v>38.763554707334826</v>
      </c>
      <c r="D49" s="65">
        <v>40.904847583652106</v>
      </c>
      <c r="E49" s="65">
        <v>40.964555467900915</v>
      </c>
      <c r="F49" s="65">
        <v>51.362024434714328</v>
      </c>
      <c r="G49" s="73">
        <v>48.317534448621394</v>
      </c>
    </row>
    <row r="50" spans="2:7" ht="40.200000000000003" thickBot="1" x14ac:dyDescent="0.3">
      <c r="B50" s="325" t="s">
        <v>166</v>
      </c>
      <c r="C50" s="68">
        <v>37.912632977952335</v>
      </c>
      <c r="D50" s="68">
        <v>39.266206015216127</v>
      </c>
      <c r="E50" s="68">
        <v>39.245837224607286</v>
      </c>
      <c r="F50" s="68">
        <v>48.853710683656679</v>
      </c>
      <c r="G50" s="76">
        <v>45.746539211901329</v>
      </c>
    </row>
    <row r="51" spans="2:7" ht="13.8" thickBot="1" x14ac:dyDescent="0.3"/>
    <row r="52" spans="2:7" ht="19.95" customHeight="1" thickBot="1" x14ac:dyDescent="0.3">
      <c r="B52" s="854" t="s">
        <v>162</v>
      </c>
      <c r="C52" s="857" t="s">
        <v>154</v>
      </c>
      <c r="D52" s="859"/>
      <c r="E52" s="859"/>
      <c r="F52" s="859"/>
      <c r="G52" s="858"/>
    </row>
    <row r="53" spans="2:7" ht="19.95" customHeight="1" thickBot="1" x14ac:dyDescent="0.3">
      <c r="B53" s="856"/>
      <c r="C53" s="270">
        <v>2019</v>
      </c>
      <c r="D53" s="270">
        <v>2020</v>
      </c>
      <c r="E53" s="270">
        <v>2021</v>
      </c>
      <c r="F53" s="270" t="s">
        <v>84</v>
      </c>
      <c r="G53" s="270" t="s">
        <v>85</v>
      </c>
    </row>
    <row r="54" spans="2:7" ht="52.8" x14ac:dyDescent="0.25">
      <c r="B54" s="327" t="s">
        <v>167</v>
      </c>
      <c r="C54" s="65">
        <v>108.67947581232372</v>
      </c>
      <c r="D54" s="65">
        <v>93.853849913636381</v>
      </c>
      <c r="E54" s="65">
        <v>100.76047627317826</v>
      </c>
      <c r="F54" s="65">
        <v>119.18571987924236</v>
      </c>
      <c r="G54" s="73">
        <v>116.60936404584527</v>
      </c>
    </row>
    <row r="55" spans="2:7" ht="40.200000000000003" thickBot="1" x14ac:dyDescent="0.3">
      <c r="B55" s="325" t="s">
        <v>168</v>
      </c>
      <c r="C55" s="68">
        <v>104.18116980368885</v>
      </c>
      <c r="D55" s="68">
        <v>88.427500105416172</v>
      </c>
      <c r="E55" s="68">
        <v>94.743575112430989</v>
      </c>
      <c r="F55" s="68">
        <v>112.82273604673395</v>
      </c>
      <c r="G55" s="76">
        <v>108.36546868718528</v>
      </c>
    </row>
  </sheetData>
  <mergeCells count="13">
    <mergeCell ref="C52:G52"/>
    <mergeCell ref="B3:G3"/>
    <mergeCell ref="C5:G5"/>
    <mergeCell ref="C17:G17"/>
    <mergeCell ref="C28:G28"/>
    <mergeCell ref="C40:G40"/>
    <mergeCell ref="C47:G47"/>
    <mergeCell ref="B52:B53"/>
    <mergeCell ref="B28:B29"/>
    <mergeCell ref="B40:B41"/>
    <mergeCell ref="B47:B48"/>
    <mergeCell ref="B5:B6"/>
    <mergeCell ref="B17:B18"/>
  </mergeCells>
  <pageMargins left="0.7" right="0.7" top="0.75" bottom="0.75" header="0.3" footer="0.3"/>
  <pageSetup scale="33"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G25"/>
  <sheetViews>
    <sheetView showGridLines="0" view="pageBreakPreview" zoomScaleNormal="100" zoomScaleSheetLayoutView="100" workbookViewId="0"/>
  </sheetViews>
  <sheetFormatPr defaultColWidth="9.109375" defaultRowHeight="13.2" x14ac:dyDescent="0.25"/>
  <cols>
    <col min="1" max="1" width="4.6640625" style="4" customWidth="1"/>
    <col min="2" max="2" width="39.33203125" style="4" customWidth="1"/>
    <col min="3" max="3" width="18.6640625" style="5" customWidth="1"/>
    <col min="4" max="4" width="21.6640625" style="5" customWidth="1"/>
    <col min="5" max="5" width="18.6640625" style="5" customWidth="1"/>
    <col min="6" max="6" width="20.33203125" style="5" customWidth="1"/>
    <col min="7" max="7" width="5.33203125" style="4" customWidth="1"/>
    <col min="8" max="8" width="15.109375" style="4" customWidth="1"/>
    <col min="9" max="9" width="10.88671875" style="4" customWidth="1"/>
    <col min="10" max="10" width="9.109375" style="4"/>
    <col min="11" max="11" width="14.44140625" style="4" customWidth="1"/>
    <col min="12" max="16384" width="9.109375" style="4"/>
  </cols>
  <sheetData>
    <row r="2" spans="2:7" ht="14.4" customHeight="1" x14ac:dyDescent="0.25">
      <c r="B2" s="860" t="s">
        <v>169</v>
      </c>
      <c r="C2" s="860"/>
      <c r="D2" s="860"/>
      <c r="E2" s="860"/>
      <c r="F2" s="860"/>
      <c r="G2" s="44"/>
    </row>
    <row r="3" spans="2:7" ht="18" customHeight="1" x14ac:dyDescent="0.25">
      <c r="B3" s="861" t="s">
        <v>58</v>
      </c>
      <c r="C3" s="861"/>
      <c r="D3" s="861"/>
      <c r="E3" s="861"/>
      <c r="F3" s="861"/>
    </row>
    <row r="4" spans="2:7" ht="13.8" thickBot="1" x14ac:dyDescent="0.3">
      <c r="B4" s="5"/>
      <c r="D4" s="4"/>
      <c r="E4" s="4"/>
      <c r="F4" s="4"/>
    </row>
    <row r="5" spans="2:7" ht="22.2" customHeight="1" thickBot="1" x14ac:dyDescent="0.3">
      <c r="B5" s="854" t="s">
        <v>170</v>
      </c>
      <c r="C5" s="857" t="s">
        <v>84</v>
      </c>
      <c r="D5" s="858"/>
      <c r="E5" s="857" t="s">
        <v>85</v>
      </c>
      <c r="F5" s="858"/>
    </row>
    <row r="6" spans="2:7" ht="41.4" customHeight="1" thickBot="1" x14ac:dyDescent="0.3">
      <c r="B6" s="856"/>
      <c r="C6" s="278" t="s">
        <v>171</v>
      </c>
      <c r="D6" s="278" t="s">
        <v>172</v>
      </c>
      <c r="E6" s="278" t="s">
        <v>171</v>
      </c>
      <c r="F6" s="278" t="s">
        <v>173</v>
      </c>
    </row>
    <row r="7" spans="2:7" ht="25.2" customHeight="1" x14ac:dyDescent="0.25">
      <c r="B7" s="56" t="s">
        <v>174</v>
      </c>
      <c r="C7" s="59">
        <v>90243974.029563665</v>
      </c>
      <c r="D7" s="59">
        <v>13402511.384660963</v>
      </c>
      <c r="E7" s="743">
        <v>107956798.67641146</v>
      </c>
      <c r="F7" s="743">
        <v>20347936.315916974</v>
      </c>
    </row>
    <row r="8" spans="2:7" ht="25.2" customHeight="1" x14ac:dyDescent="0.25">
      <c r="B8" s="57" t="s">
        <v>175</v>
      </c>
      <c r="C8" s="59">
        <v>33004373.987889998</v>
      </c>
      <c r="D8" s="59">
        <v>-495666.65139999997</v>
      </c>
      <c r="E8" s="743">
        <v>38665625.763409995</v>
      </c>
      <c r="F8" s="743">
        <v>1691061.3713200004</v>
      </c>
    </row>
    <row r="9" spans="2:7" ht="25.2" customHeight="1" x14ac:dyDescent="0.25">
      <c r="B9" s="57" t="s">
        <v>176</v>
      </c>
      <c r="C9" s="59">
        <v>18576479.061417095</v>
      </c>
      <c r="D9" s="59">
        <v>2294168.0512882988</v>
      </c>
      <c r="E9" s="743">
        <v>17908072.222672101</v>
      </c>
      <c r="F9" s="743">
        <v>2422464.7935411083</v>
      </c>
    </row>
    <row r="10" spans="2:7" ht="25.2" customHeight="1" x14ac:dyDescent="0.25">
      <c r="B10" s="57" t="s">
        <v>177</v>
      </c>
      <c r="C10" s="59">
        <v>4591440</v>
      </c>
      <c r="D10" s="59">
        <v>0</v>
      </c>
      <c r="E10" s="743">
        <v>5050169</v>
      </c>
      <c r="F10" s="743">
        <v>0</v>
      </c>
    </row>
    <row r="11" spans="2:7" ht="25.2" customHeight="1" x14ac:dyDescent="0.25">
      <c r="B11" s="57" t="s">
        <v>178</v>
      </c>
      <c r="C11" s="59">
        <v>28875211.828869574</v>
      </c>
      <c r="D11" s="59">
        <v>6755929.1907466426</v>
      </c>
      <c r="E11" s="743">
        <v>32185265.995971344</v>
      </c>
      <c r="F11" s="743">
        <v>5496065.4014430055</v>
      </c>
    </row>
    <row r="12" spans="2:7" ht="25.2" customHeight="1" x14ac:dyDescent="0.25">
      <c r="B12" s="57" t="s">
        <v>179</v>
      </c>
      <c r="C12" s="59">
        <v>2732081.0297600003</v>
      </c>
      <c r="D12" s="59">
        <v>139308.24698999999</v>
      </c>
      <c r="E12" s="743">
        <v>3819926.1479147011</v>
      </c>
      <c r="F12" s="743">
        <v>415123.07214999996</v>
      </c>
    </row>
    <row r="13" spans="2:7" ht="25.2" customHeight="1" x14ac:dyDescent="0.25">
      <c r="B13" s="57" t="s">
        <v>180</v>
      </c>
      <c r="C13" s="59">
        <v>11250</v>
      </c>
      <c r="D13" s="59">
        <v>0</v>
      </c>
      <c r="E13" s="743">
        <v>21502.5</v>
      </c>
      <c r="F13" s="743" t="s">
        <v>181</v>
      </c>
    </row>
    <row r="14" spans="2:7" ht="25.2" customHeight="1" x14ac:dyDescent="0.25">
      <c r="B14" s="58" t="s">
        <v>182</v>
      </c>
      <c r="C14" s="749">
        <v>178034809.93750036</v>
      </c>
      <c r="D14" s="749">
        <v>22096250.222285904</v>
      </c>
      <c r="E14" s="751">
        <v>205607360.30637962</v>
      </c>
      <c r="F14" s="751">
        <v>30372650.954371087</v>
      </c>
    </row>
    <row r="15" spans="2:7" ht="25.2" customHeight="1" x14ac:dyDescent="0.25">
      <c r="B15" s="58" t="s">
        <v>183</v>
      </c>
      <c r="C15" s="871">
        <v>13.461318767420009</v>
      </c>
      <c r="D15" s="871"/>
      <c r="E15" s="872">
        <v>15.833843779511152</v>
      </c>
      <c r="F15" s="872"/>
    </row>
    <row r="16" spans="2:7" ht="19.95" customHeight="1" thickBot="1" x14ac:dyDescent="0.3">
      <c r="B16" s="69"/>
      <c r="C16" s="70"/>
      <c r="D16" s="70"/>
      <c r="E16" s="77"/>
      <c r="F16" s="77"/>
    </row>
    <row r="17" spans="2:6" ht="30" customHeight="1" thickBot="1" x14ac:dyDescent="0.3">
      <c r="B17" s="873" t="s">
        <v>184</v>
      </c>
      <c r="C17" s="874"/>
      <c r="D17" s="874"/>
      <c r="E17" s="874"/>
      <c r="F17" s="875"/>
    </row>
    <row r="18" spans="2:6" ht="25.2" customHeight="1" x14ac:dyDescent="0.25">
      <c r="B18" s="57" t="s">
        <v>185</v>
      </c>
      <c r="C18" s="59">
        <v>18683405.571964443</v>
      </c>
      <c r="D18" s="59">
        <v>0</v>
      </c>
      <c r="E18" s="743">
        <v>18643555.069497503</v>
      </c>
      <c r="F18" s="743">
        <v>0</v>
      </c>
    </row>
    <row r="19" spans="2:6" ht="25.2" customHeight="1" x14ac:dyDescent="0.25">
      <c r="B19" s="57" t="s">
        <v>186</v>
      </c>
      <c r="C19" s="59">
        <v>33950139.462643079</v>
      </c>
      <c r="D19" s="59">
        <v>0</v>
      </c>
      <c r="E19" s="743">
        <v>32976239.527613435</v>
      </c>
      <c r="F19" s="743">
        <v>0</v>
      </c>
    </row>
    <row r="20" spans="2:6" ht="25.2" customHeight="1" x14ac:dyDescent="0.25">
      <c r="B20" s="57" t="s">
        <v>187</v>
      </c>
      <c r="C20" s="59">
        <v>19209810.89787</v>
      </c>
      <c r="D20" s="59">
        <v>0</v>
      </c>
      <c r="E20" s="743">
        <v>19882758.260411501</v>
      </c>
      <c r="F20" s="743">
        <v>0</v>
      </c>
    </row>
    <row r="21" spans="2:6" ht="25.2" customHeight="1" x14ac:dyDescent="0.25">
      <c r="B21" s="57" t="s">
        <v>188</v>
      </c>
      <c r="C21" s="59">
        <v>3062065.6705613751</v>
      </c>
      <c r="D21" s="59">
        <v>0</v>
      </c>
      <c r="E21" s="743">
        <v>2836426.0776237398</v>
      </c>
      <c r="F21" s="743">
        <v>0</v>
      </c>
    </row>
    <row r="22" spans="2:6" ht="25.2" customHeight="1" x14ac:dyDescent="0.25">
      <c r="B22" s="57" t="s">
        <v>189</v>
      </c>
      <c r="C22" s="59">
        <v>1936225.3071704241</v>
      </c>
      <c r="D22" s="59">
        <v>22319.543320000001</v>
      </c>
      <c r="E22" s="743">
        <v>2245631.4212483773</v>
      </c>
      <c r="F22" s="743">
        <v>26897.515480000002</v>
      </c>
    </row>
    <row r="23" spans="2:6" ht="25.2" customHeight="1" x14ac:dyDescent="0.25">
      <c r="B23" s="57" t="s">
        <v>184</v>
      </c>
      <c r="C23" s="59">
        <v>18269512.723241754</v>
      </c>
      <c r="D23" s="59">
        <v>289590.97099999996</v>
      </c>
      <c r="E23" s="743">
        <v>17967156.092819937</v>
      </c>
      <c r="F23" s="743">
        <v>255232.73942</v>
      </c>
    </row>
    <row r="24" spans="2:6" ht="25.2" customHeight="1" x14ac:dyDescent="0.25">
      <c r="B24" s="60" t="s">
        <v>190</v>
      </c>
      <c r="C24" s="61">
        <v>4771391.1145345997</v>
      </c>
      <c r="D24" s="61">
        <v>0</v>
      </c>
      <c r="E24" s="755">
        <v>5057655.1354211727</v>
      </c>
      <c r="F24" s="755">
        <v>0</v>
      </c>
    </row>
    <row r="25" spans="2:6" ht="25.2" customHeight="1" thickBot="1" x14ac:dyDescent="0.3">
      <c r="B25" s="71" t="s">
        <v>90</v>
      </c>
      <c r="C25" s="63">
        <v>277917360.68548602</v>
      </c>
      <c r="D25" s="63">
        <v>22408160.736605905</v>
      </c>
      <c r="E25" s="94">
        <v>305216781.89101523</v>
      </c>
      <c r="F25" s="94">
        <v>30654781.209271088</v>
      </c>
    </row>
  </sheetData>
  <mergeCells count="8">
    <mergeCell ref="C15:D15"/>
    <mergeCell ref="E15:F15"/>
    <mergeCell ref="B17:F17"/>
    <mergeCell ref="B2:F2"/>
    <mergeCell ref="B5:B6"/>
    <mergeCell ref="C5:D5"/>
    <mergeCell ref="E5:F5"/>
    <mergeCell ref="B3:F3"/>
  </mergeCells>
  <pageMargins left="0.7" right="0.7" top="0.75" bottom="0.75" header="0.3" footer="0.3"/>
  <pageSetup scale="63"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G27"/>
  <sheetViews>
    <sheetView view="pageBreakPreview" zoomScaleNormal="100" zoomScaleSheetLayoutView="100" workbookViewId="0"/>
  </sheetViews>
  <sheetFormatPr defaultColWidth="14.109375" defaultRowHeight="13.2" x14ac:dyDescent="0.25"/>
  <cols>
    <col min="1" max="1" width="4.6640625" style="9" customWidth="1"/>
    <col min="2" max="2" width="49.109375" style="9" customWidth="1"/>
    <col min="3" max="3" width="25.109375" style="9" customWidth="1"/>
    <col min="4" max="4" width="18.33203125" style="9" customWidth="1"/>
    <col min="5" max="6" width="14.109375" style="9"/>
    <col min="7" max="7" width="18.109375" style="9" customWidth="1"/>
    <col min="8" max="8" width="14.109375" style="9"/>
    <col min="9" max="9" width="16.44140625" style="9" customWidth="1"/>
    <col min="10" max="16384" width="14.109375" style="9"/>
  </cols>
  <sheetData>
    <row r="2" spans="2:7" ht="18" customHeight="1" x14ac:dyDescent="0.25">
      <c r="B2" s="860" t="s">
        <v>191</v>
      </c>
      <c r="C2" s="860"/>
      <c r="D2" s="860"/>
      <c r="E2" s="860"/>
      <c r="F2" s="860"/>
      <c r="G2" s="860"/>
    </row>
    <row r="3" spans="2:7" ht="19.2" customHeight="1" x14ac:dyDescent="0.25">
      <c r="B3" s="826" t="s">
        <v>59</v>
      </c>
      <c r="C3" s="301"/>
      <c r="E3" s="86"/>
      <c r="F3" s="86"/>
      <c r="G3" s="283"/>
    </row>
    <row r="4" spans="2:7" ht="13.8" thickBot="1" x14ac:dyDescent="0.3"/>
    <row r="5" spans="2:7" ht="20.25" customHeight="1" thickBot="1" x14ac:dyDescent="0.3">
      <c r="B5" s="876" t="s">
        <v>192</v>
      </c>
      <c r="C5" s="288" t="s">
        <v>85</v>
      </c>
    </row>
    <row r="6" spans="2:7" ht="37.950000000000003" customHeight="1" thickBot="1" x14ac:dyDescent="0.3">
      <c r="B6" s="877"/>
      <c r="C6" s="289" t="s">
        <v>193</v>
      </c>
    </row>
    <row r="7" spans="2:7" ht="25.2" customHeight="1" x14ac:dyDescent="0.25">
      <c r="B7" s="326" t="s">
        <v>194</v>
      </c>
      <c r="C7" s="349">
        <v>38665625.763409995</v>
      </c>
      <c r="D7" s="31"/>
    </row>
    <row r="8" spans="2:7" ht="25.2" customHeight="1" x14ac:dyDescent="0.25">
      <c r="B8" s="83" t="s">
        <v>176</v>
      </c>
      <c r="C8" s="349">
        <v>17908072.222672101</v>
      </c>
      <c r="D8" s="31"/>
    </row>
    <row r="9" spans="2:7" ht="25.2" customHeight="1" x14ac:dyDescent="0.25">
      <c r="B9" s="83" t="s">
        <v>195</v>
      </c>
      <c r="C9" s="349">
        <v>5050169</v>
      </c>
      <c r="D9" s="31"/>
    </row>
    <row r="10" spans="2:7" ht="25.2" customHeight="1" x14ac:dyDescent="0.25">
      <c r="B10" s="83" t="s">
        <v>196</v>
      </c>
      <c r="C10" s="349">
        <v>32185265.995971344</v>
      </c>
      <c r="D10" s="31"/>
    </row>
    <row r="11" spans="2:7" ht="25.2" customHeight="1" x14ac:dyDescent="0.25">
      <c r="B11" s="83" t="s">
        <v>197</v>
      </c>
      <c r="C11" s="349">
        <v>3819926.1479147011</v>
      </c>
      <c r="D11" s="31"/>
    </row>
    <row r="12" spans="2:7" ht="25.2" customHeight="1" x14ac:dyDescent="0.25">
      <c r="B12" s="83" t="s">
        <v>180</v>
      </c>
      <c r="C12" s="349">
        <v>21502.5</v>
      </c>
      <c r="D12" s="31"/>
    </row>
    <row r="13" spans="2:7" ht="25.2" customHeight="1" x14ac:dyDescent="0.25">
      <c r="B13" s="83" t="s">
        <v>185</v>
      </c>
      <c r="C13" s="349">
        <v>18643555.069497503</v>
      </c>
      <c r="D13" s="31"/>
    </row>
    <row r="14" spans="2:7" ht="25.2" customHeight="1" x14ac:dyDescent="0.25">
      <c r="B14" s="84" t="s">
        <v>186</v>
      </c>
      <c r="C14" s="349">
        <v>32976239.527613435</v>
      </c>
      <c r="D14" s="31"/>
    </row>
    <row r="15" spans="2:7" ht="25.2" customHeight="1" x14ac:dyDescent="0.25">
      <c r="B15" s="83" t="s">
        <v>187</v>
      </c>
      <c r="C15" s="349">
        <v>19882758.260411501</v>
      </c>
      <c r="D15" s="31"/>
    </row>
    <row r="16" spans="2:7" ht="25.2" customHeight="1" x14ac:dyDescent="0.25">
      <c r="B16" s="83" t="s">
        <v>188</v>
      </c>
      <c r="C16" s="349">
        <v>2836426.0776237398</v>
      </c>
      <c r="D16" s="31"/>
    </row>
    <row r="17" spans="2:7" ht="25.2" customHeight="1" x14ac:dyDescent="0.25">
      <c r="B17" s="83" t="s">
        <v>184</v>
      </c>
      <c r="C17" s="349">
        <v>20212787.514068313</v>
      </c>
      <c r="D17" s="31"/>
    </row>
    <row r="18" spans="2:7" ht="25.2" customHeight="1" x14ac:dyDescent="0.25">
      <c r="B18" s="83" t="s">
        <v>190</v>
      </c>
      <c r="C18" s="349">
        <v>5057655.1354211727</v>
      </c>
      <c r="D18" s="31"/>
    </row>
    <row r="19" spans="2:7" ht="25.2" customHeight="1" x14ac:dyDescent="0.25">
      <c r="B19" s="88" t="s">
        <v>198</v>
      </c>
      <c r="C19" s="756">
        <v>58862829.060150243</v>
      </c>
      <c r="D19" s="31"/>
    </row>
    <row r="20" spans="2:7" ht="25.2" customHeight="1" x14ac:dyDescent="0.25">
      <c r="B20" s="88" t="s">
        <v>199</v>
      </c>
      <c r="C20" s="756">
        <v>41245615.879010737</v>
      </c>
      <c r="D20" s="31"/>
    </row>
    <row r="21" spans="2:7" ht="25.2" customHeight="1" x14ac:dyDescent="0.25">
      <c r="B21" s="88" t="s">
        <v>200</v>
      </c>
      <c r="C21" s="756">
        <v>7747462.2776704757</v>
      </c>
      <c r="D21" s="31"/>
    </row>
    <row r="22" spans="2:7" ht="25.2" customHeight="1" x14ac:dyDescent="0.25">
      <c r="B22" s="88" t="s">
        <v>201</v>
      </c>
      <c r="C22" s="756">
        <v>100891.45957999998</v>
      </c>
      <c r="D22" s="31"/>
    </row>
    <row r="23" spans="2:7" ht="25.2" customHeight="1" thickBot="1" x14ac:dyDescent="0.3">
      <c r="B23" s="690" t="s">
        <v>90</v>
      </c>
      <c r="C23" s="757">
        <f>SUM(C7:C22)</f>
        <v>305216781.89101529</v>
      </c>
    </row>
    <row r="26" spans="2:7" ht="13.8" x14ac:dyDescent="0.25">
      <c r="B26" s="860" t="s">
        <v>202</v>
      </c>
      <c r="C26" s="860"/>
      <c r="D26" s="860"/>
      <c r="E26" s="860"/>
      <c r="F26" s="860"/>
      <c r="G26" s="860"/>
    </row>
    <row r="27" spans="2:7" ht="14.4" customHeight="1" x14ac:dyDescent="0.25">
      <c r="B27" s="866" t="s">
        <v>59</v>
      </c>
      <c r="C27" s="866"/>
      <c r="D27" s="866"/>
      <c r="E27" s="86"/>
      <c r="F27" s="86"/>
      <c r="G27" s="283"/>
    </row>
  </sheetData>
  <mergeCells count="4">
    <mergeCell ref="B2:G2"/>
    <mergeCell ref="B5:B6"/>
    <mergeCell ref="B26:G26"/>
    <mergeCell ref="B27:D27"/>
  </mergeCells>
  <pageMargins left="0.7" right="0.7" top="0.75" bottom="0.75" header="0.3" footer="0.3"/>
  <pageSetup scale="46"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J14"/>
  <sheetViews>
    <sheetView showGridLines="0" view="pageBreakPreview" zoomScaleNormal="100" zoomScaleSheetLayoutView="100" workbookViewId="0"/>
  </sheetViews>
  <sheetFormatPr defaultRowHeight="14.4" x14ac:dyDescent="0.3"/>
  <cols>
    <col min="1" max="1" width="4.6640625" customWidth="1"/>
    <col min="2" max="2" width="52.6640625" customWidth="1"/>
    <col min="3" max="10" width="16.6640625" customWidth="1"/>
  </cols>
  <sheetData>
    <row r="2" spans="2:10" ht="18" customHeight="1" x14ac:dyDescent="0.3">
      <c r="B2" s="880" t="s">
        <v>203</v>
      </c>
      <c r="C2" s="880"/>
      <c r="D2" s="880"/>
      <c r="E2" s="880"/>
      <c r="F2" s="880"/>
    </row>
    <row r="3" spans="2:10" ht="18" customHeight="1" x14ac:dyDescent="0.3">
      <c r="B3" s="878" t="s">
        <v>60</v>
      </c>
      <c r="C3" s="878"/>
      <c r="D3" s="878"/>
      <c r="E3" s="878"/>
      <c r="F3" s="878"/>
      <c r="G3" s="878"/>
      <c r="H3" s="878"/>
      <c r="I3" s="878"/>
      <c r="J3" s="878"/>
    </row>
    <row r="5" spans="2:10" ht="15" thickBot="1" x14ac:dyDescent="0.35">
      <c r="I5" s="879" t="s">
        <v>204</v>
      </c>
      <c r="J5" s="879"/>
    </row>
    <row r="6" spans="2:10" ht="33.6" customHeight="1" thickBot="1" x14ac:dyDescent="0.35">
      <c r="B6" s="883" t="s">
        <v>205</v>
      </c>
      <c r="C6" s="885" t="s">
        <v>206</v>
      </c>
      <c r="D6" s="886"/>
      <c r="E6" s="885" t="s">
        <v>207</v>
      </c>
      <c r="F6" s="886"/>
      <c r="G6" s="885" t="s">
        <v>208</v>
      </c>
      <c r="H6" s="886"/>
      <c r="I6" s="881" t="s">
        <v>209</v>
      </c>
      <c r="J6" s="882"/>
    </row>
    <row r="7" spans="2:10" ht="25.95" customHeight="1" thickBot="1" x14ac:dyDescent="0.35">
      <c r="B7" s="884"/>
      <c r="C7" s="270" t="s">
        <v>84</v>
      </c>
      <c r="D7" s="270" t="s">
        <v>85</v>
      </c>
      <c r="E7" s="270" t="s">
        <v>84</v>
      </c>
      <c r="F7" s="270" t="s">
        <v>85</v>
      </c>
      <c r="G7" s="270" t="s">
        <v>84</v>
      </c>
      <c r="H7" s="270" t="s">
        <v>85</v>
      </c>
      <c r="I7" s="270" t="s">
        <v>84</v>
      </c>
      <c r="J7" s="270" t="s">
        <v>85</v>
      </c>
    </row>
    <row r="8" spans="2:10" ht="30" customHeight="1" x14ac:dyDescent="0.3">
      <c r="B8" s="292" t="s">
        <v>176</v>
      </c>
      <c r="C8" s="350">
        <v>6020932.9690656597</v>
      </c>
      <c r="D8" s="349">
        <v>1327445.248887833</v>
      </c>
      <c r="E8" s="350">
        <v>10543630.292876123</v>
      </c>
      <c r="F8" s="349">
        <v>11914551.930306965</v>
      </c>
      <c r="G8" s="350">
        <v>1540525.4158930813</v>
      </c>
      <c r="H8" s="349">
        <v>3619472.3037473015</v>
      </c>
      <c r="I8" s="350">
        <v>471390.36204000004</v>
      </c>
      <c r="J8" s="349">
        <v>1046602.73973</v>
      </c>
    </row>
    <row r="9" spans="2:10" ht="30" customHeight="1" thickBot="1" x14ac:dyDescent="0.35">
      <c r="B9" s="700" t="s">
        <v>196</v>
      </c>
      <c r="C9" s="794">
        <v>9485894.1459926348</v>
      </c>
      <c r="D9" s="795">
        <v>4014686.6362600001</v>
      </c>
      <c r="E9" s="794">
        <v>17850407.683601942</v>
      </c>
      <c r="F9" s="795">
        <v>25845317.878944259</v>
      </c>
      <c r="G9" s="794">
        <v>1533211.5885049908</v>
      </c>
      <c r="H9" s="795">
        <v>2318202.2058288446</v>
      </c>
      <c r="I9" s="794">
        <v>5698.4059999999999</v>
      </c>
      <c r="J9" s="795">
        <v>7059.2746885231509</v>
      </c>
    </row>
    <row r="12" spans="2:10" x14ac:dyDescent="0.3">
      <c r="B12" s="880" t="s">
        <v>210</v>
      </c>
      <c r="C12" s="880"/>
      <c r="D12" s="880"/>
      <c r="E12" s="880"/>
      <c r="F12" s="880"/>
    </row>
    <row r="13" spans="2:10" x14ac:dyDescent="0.3">
      <c r="B13" s="878" t="s">
        <v>60</v>
      </c>
      <c r="C13" s="878"/>
      <c r="D13" s="878"/>
      <c r="E13" s="878"/>
      <c r="F13" s="878"/>
      <c r="G13" s="878"/>
      <c r="H13" s="878"/>
      <c r="I13" s="878"/>
      <c r="J13" s="878"/>
    </row>
    <row r="14" spans="2:10" ht="19.95" customHeight="1" x14ac:dyDescent="0.3"/>
  </sheetData>
  <mergeCells count="10">
    <mergeCell ref="B13:J13"/>
    <mergeCell ref="I5:J5"/>
    <mergeCell ref="B12:F12"/>
    <mergeCell ref="I6:J6"/>
    <mergeCell ref="B2:F2"/>
    <mergeCell ref="B6:B7"/>
    <mergeCell ref="C6:D6"/>
    <mergeCell ref="E6:F6"/>
    <mergeCell ref="G6:H6"/>
    <mergeCell ref="B3:J3"/>
  </mergeCells>
  <pageMargins left="0.7" right="0.7" top="0.75" bottom="0.75" header="0.3" footer="0.3"/>
  <pageSetup scale="44"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J16"/>
  <sheetViews>
    <sheetView showGridLines="0" view="pageBreakPreview" zoomScaleNormal="100" zoomScaleSheetLayoutView="100" workbookViewId="0"/>
  </sheetViews>
  <sheetFormatPr defaultRowHeight="14.4" x14ac:dyDescent="0.3"/>
  <cols>
    <col min="1" max="1" width="5.6640625" customWidth="1"/>
    <col min="2" max="2" width="19.33203125" customWidth="1"/>
    <col min="3" max="3" width="29.6640625" customWidth="1"/>
    <col min="4" max="4" width="29.109375" customWidth="1"/>
  </cols>
  <sheetData>
    <row r="2" spans="2:10" x14ac:dyDescent="0.3">
      <c r="B2" s="291" t="s">
        <v>211</v>
      </c>
    </row>
    <row r="3" spans="2:10" x14ac:dyDescent="0.3">
      <c r="B3" s="878" t="s">
        <v>212</v>
      </c>
      <c r="C3" s="878"/>
      <c r="D3" s="878"/>
      <c r="E3" s="878"/>
      <c r="F3" s="878"/>
      <c r="G3" s="878"/>
      <c r="H3" s="878"/>
      <c r="I3" s="878"/>
      <c r="J3" s="792"/>
    </row>
    <row r="5" spans="2:10" ht="15" thickBot="1" x14ac:dyDescent="0.35">
      <c r="D5" s="784" t="s">
        <v>204</v>
      </c>
    </row>
    <row r="6" spans="2:10" ht="22.2" customHeight="1" thickBot="1" x14ac:dyDescent="0.35">
      <c r="B6" s="270"/>
      <c r="C6" s="270" t="s">
        <v>213</v>
      </c>
      <c r="D6" s="270" t="s">
        <v>214</v>
      </c>
    </row>
    <row r="7" spans="2:10" ht="25.2" customHeight="1" x14ac:dyDescent="0.3">
      <c r="B7" s="57">
        <v>2019</v>
      </c>
      <c r="C7" s="758">
        <v>54743600</v>
      </c>
      <c r="D7" s="32">
        <v>214.61538461538461</v>
      </c>
    </row>
    <row r="8" spans="2:10" ht="25.2" customHeight="1" x14ac:dyDescent="0.3">
      <c r="B8" s="57">
        <v>2020</v>
      </c>
      <c r="C8" s="758">
        <v>65041215</v>
      </c>
      <c r="D8" s="32">
        <v>248.53846153846155</v>
      </c>
    </row>
    <row r="9" spans="2:10" ht="25.2" customHeight="1" x14ac:dyDescent="0.3">
      <c r="B9" s="57">
        <v>2021</v>
      </c>
      <c r="C9" s="758">
        <v>74940792.146208823</v>
      </c>
      <c r="D9" s="32">
        <v>251.24553374629676</v>
      </c>
    </row>
    <row r="10" spans="2:10" ht="25.2" customHeight="1" x14ac:dyDescent="0.3">
      <c r="B10" s="320" t="s">
        <v>84</v>
      </c>
      <c r="C10" s="758">
        <v>78905467.627083898</v>
      </c>
      <c r="D10" s="32">
        <v>205.97914956230574</v>
      </c>
    </row>
    <row r="11" spans="2:10" ht="25.2" customHeight="1" thickBot="1" x14ac:dyDescent="0.35">
      <c r="B11" s="698" t="s">
        <v>85</v>
      </c>
      <c r="C11" s="764">
        <v>97365466.874155164</v>
      </c>
      <c r="D11" s="699">
        <v>251.91485483706674</v>
      </c>
    </row>
    <row r="12" spans="2:10" ht="18" customHeight="1" x14ac:dyDescent="0.3">
      <c r="B12" s="33"/>
      <c r="C12" s="34"/>
      <c r="D12" s="35"/>
    </row>
    <row r="13" spans="2:10" ht="18" customHeight="1" x14ac:dyDescent="0.3">
      <c r="B13" s="33"/>
      <c r="C13" s="34"/>
      <c r="D13" s="35"/>
    </row>
    <row r="14" spans="2:10" ht="14.4" customHeight="1" x14ac:dyDescent="0.3">
      <c r="B14" s="291" t="s">
        <v>215</v>
      </c>
      <c r="C14" s="81"/>
      <c r="D14" s="81"/>
      <c r="E14" s="81"/>
      <c r="F14" s="81"/>
      <c r="G14" s="81"/>
      <c r="H14" s="81"/>
      <c r="I14" s="81"/>
    </row>
    <row r="15" spans="2:10" ht="18" customHeight="1" x14ac:dyDescent="0.3">
      <c r="B15" s="878" t="s">
        <v>212</v>
      </c>
      <c r="C15" s="878"/>
      <c r="D15" s="878"/>
      <c r="E15" s="878"/>
      <c r="F15" s="878"/>
      <c r="G15" s="878"/>
      <c r="H15" s="878"/>
      <c r="I15" s="878"/>
    </row>
    <row r="16" spans="2:10" ht="18" customHeight="1" x14ac:dyDescent="0.3">
      <c r="B16" s="33"/>
      <c r="C16" s="34"/>
      <c r="D16" s="35"/>
    </row>
  </sheetData>
  <mergeCells count="2">
    <mergeCell ref="B3:I3"/>
    <mergeCell ref="B15:I15"/>
  </mergeCells>
  <pageMargins left="0.7" right="0.7" top="0.75" bottom="0.75" header="0.3" footer="0.3"/>
  <pageSetup scale="57"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G16"/>
  <sheetViews>
    <sheetView view="pageBreakPreview" zoomScaleNormal="100" zoomScaleSheetLayoutView="100" workbookViewId="0"/>
  </sheetViews>
  <sheetFormatPr defaultColWidth="9.109375" defaultRowHeight="13.2" x14ac:dyDescent="0.25"/>
  <cols>
    <col min="1" max="1" width="6.33203125" style="9" customWidth="1"/>
    <col min="2" max="2" width="18.33203125" style="9" customWidth="1"/>
    <col min="3" max="5" width="18.6640625" style="9" customWidth="1"/>
    <col min="6" max="6" width="18.5546875" style="9" customWidth="1"/>
    <col min="7" max="7" width="20.6640625" style="9" customWidth="1"/>
    <col min="8" max="8" width="6.44140625" style="9" customWidth="1"/>
    <col min="9" max="16384" width="9.109375" style="9"/>
  </cols>
  <sheetData>
    <row r="2" spans="2:7" ht="13.95" customHeight="1" x14ac:dyDescent="0.25">
      <c r="B2" s="860" t="s">
        <v>226</v>
      </c>
      <c r="C2" s="860"/>
      <c r="D2" s="860"/>
      <c r="E2" s="860"/>
      <c r="F2" s="860"/>
      <c r="G2" s="860"/>
    </row>
    <row r="3" spans="2:7" ht="18" customHeight="1" x14ac:dyDescent="0.25">
      <c r="B3" s="866" t="s">
        <v>227</v>
      </c>
      <c r="C3" s="866"/>
      <c r="D3" s="866"/>
      <c r="E3" s="866"/>
      <c r="F3" s="866"/>
      <c r="G3" s="866"/>
    </row>
    <row r="6" spans="2:7" ht="12.75" customHeight="1" thickBot="1" x14ac:dyDescent="0.3">
      <c r="F6" s="784" t="s">
        <v>204</v>
      </c>
    </row>
    <row r="7" spans="2:7" ht="27" customHeight="1" thickBot="1" x14ac:dyDescent="0.3">
      <c r="B7" s="783" t="s">
        <v>228</v>
      </c>
      <c r="C7" s="270" t="s">
        <v>229</v>
      </c>
      <c r="D7" s="270" t="s">
        <v>230</v>
      </c>
      <c r="E7" s="270" t="s">
        <v>231</v>
      </c>
      <c r="F7" s="270" t="s">
        <v>90</v>
      </c>
    </row>
    <row r="8" spans="2:7" ht="25.2" customHeight="1" x14ac:dyDescent="0.25">
      <c r="B8" s="56">
        <v>2019</v>
      </c>
      <c r="C8" s="59">
        <v>81278436</v>
      </c>
      <c r="D8" s="59">
        <v>8491354</v>
      </c>
      <c r="E8" s="59">
        <v>-35026190</v>
      </c>
      <c r="F8" s="59">
        <v>54743600</v>
      </c>
      <c r="G8" s="11"/>
    </row>
    <row r="9" spans="2:7" ht="25.2" customHeight="1" x14ac:dyDescent="0.25">
      <c r="B9" s="57">
        <v>2020</v>
      </c>
      <c r="C9" s="59">
        <v>90869564</v>
      </c>
      <c r="D9" s="59">
        <v>8640430</v>
      </c>
      <c r="E9" s="59">
        <v>-34468779</v>
      </c>
      <c r="F9" s="59">
        <v>65041215</v>
      </c>
      <c r="G9" s="11"/>
    </row>
    <row r="10" spans="2:7" ht="25.2" customHeight="1" x14ac:dyDescent="0.25">
      <c r="B10" s="57">
        <v>2021</v>
      </c>
      <c r="C10" s="59">
        <v>101745191.42806663</v>
      </c>
      <c r="D10" s="59">
        <v>10892648.474941796</v>
      </c>
      <c r="E10" s="59">
        <v>-37697047.756799601</v>
      </c>
      <c r="F10" s="59">
        <v>74940792.146208823</v>
      </c>
      <c r="G10" s="11"/>
    </row>
    <row r="11" spans="2:7" ht="25.2" customHeight="1" x14ac:dyDescent="0.25">
      <c r="B11" s="57" t="s">
        <v>84</v>
      </c>
      <c r="C11" s="59">
        <v>110440286.92514162</v>
      </c>
      <c r="D11" s="59">
        <v>10544833.204916617</v>
      </c>
      <c r="E11" s="59">
        <v>-42079652.502974324</v>
      </c>
      <c r="F11" s="59">
        <v>78905467.627083898</v>
      </c>
      <c r="G11" s="11"/>
    </row>
    <row r="12" spans="2:7" ht="25.2" customHeight="1" thickBot="1" x14ac:dyDescent="0.3">
      <c r="B12" s="691" t="s">
        <v>85</v>
      </c>
      <c r="C12" s="693">
        <v>127368957.94001886</v>
      </c>
      <c r="D12" s="693">
        <v>10473675.460297702</v>
      </c>
      <c r="E12" s="693">
        <v>-40477166.526161402</v>
      </c>
      <c r="F12" s="693">
        <v>97365466.874155164</v>
      </c>
      <c r="G12" s="11"/>
    </row>
    <row r="15" spans="2:7" ht="15" customHeight="1" x14ac:dyDescent="0.25">
      <c r="B15" s="860" t="s">
        <v>232</v>
      </c>
      <c r="C15" s="860"/>
      <c r="D15" s="860"/>
      <c r="E15" s="860"/>
      <c r="F15" s="860"/>
      <c r="G15" s="860"/>
    </row>
    <row r="16" spans="2:7" ht="13.8" x14ac:dyDescent="0.25">
      <c r="B16" s="866" t="s">
        <v>62</v>
      </c>
      <c r="C16" s="866"/>
      <c r="D16" s="866"/>
      <c r="E16" s="866"/>
      <c r="F16" s="866"/>
      <c r="G16" s="866"/>
    </row>
  </sheetData>
  <mergeCells count="4">
    <mergeCell ref="B2:G2"/>
    <mergeCell ref="B15:G15"/>
    <mergeCell ref="B3:G3"/>
    <mergeCell ref="B16:G16"/>
  </mergeCells>
  <pageMargins left="0.7" right="0.7" top="0.75" bottom="0.75" header="0.3" footer="0.3"/>
  <pageSetup scale="64" orientation="portrait"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J14"/>
  <sheetViews>
    <sheetView showGridLines="0" view="pageBreakPreview" zoomScaleNormal="100" zoomScaleSheetLayoutView="100" workbookViewId="0"/>
  </sheetViews>
  <sheetFormatPr defaultColWidth="9.109375" defaultRowHeight="13.2" x14ac:dyDescent="0.25"/>
  <cols>
    <col min="1" max="1" width="5.6640625" style="9" customWidth="1"/>
    <col min="2" max="2" width="41.5546875" style="9" customWidth="1"/>
    <col min="3" max="7" width="15" style="9" customWidth="1"/>
    <col min="8" max="8" width="5.88671875" style="9" customWidth="1"/>
    <col min="9" max="9" width="12.6640625" style="9" customWidth="1"/>
    <col min="10" max="10" width="14.6640625" style="9" customWidth="1"/>
    <col min="11" max="12" width="9.109375" style="9"/>
    <col min="13" max="13" width="10.6640625" style="9" customWidth="1"/>
    <col min="14" max="14" width="10.5546875" style="9" customWidth="1"/>
    <col min="15" max="15" width="12.5546875" style="9" customWidth="1"/>
    <col min="16" max="16" width="11.44140625" style="9" customWidth="1"/>
    <col min="17" max="17" width="10.33203125" style="9" customWidth="1"/>
    <col min="18" max="18" width="12.33203125" style="9" customWidth="1"/>
    <col min="19" max="19" width="11.109375" style="9" customWidth="1"/>
    <col min="20" max="20" width="13" style="9" customWidth="1"/>
    <col min="21" max="21" width="12.44140625" style="9" customWidth="1"/>
    <col min="22" max="16384" width="9.109375" style="9"/>
  </cols>
  <sheetData>
    <row r="2" spans="2:10" ht="18" customHeight="1" x14ac:dyDescent="0.25">
      <c r="B2" s="880" t="s">
        <v>216</v>
      </c>
      <c r="C2" s="880"/>
      <c r="D2" s="880"/>
      <c r="E2" s="880"/>
      <c r="F2" s="880"/>
      <c r="G2" s="880"/>
      <c r="H2" s="880"/>
      <c r="I2" s="880"/>
      <c r="J2" s="3"/>
    </row>
    <row r="3" spans="2:10" ht="19.95" customHeight="1" x14ac:dyDescent="0.25">
      <c r="B3" s="878" t="s">
        <v>63</v>
      </c>
      <c r="C3" s="878"/>
      <c r="D3" s="878"/>
      <c r="E3" s="878"/>
      <c r="F3" s="878"/>
      <c r="G3" s="878"/>
      <c r="H3" s="290"/>
      <c r="I3" s="290"/>
    </row>
    <row r="4" spans="2:10" ht="19.95" customHeight="1" x14ac:dyDescent="0.25">
      <c r="B4" s="824"/>
      <c r="C4" s="824"/>
      <c r="D4" s="824"/>
      <c r="E4" s="824"/>
      <c r="F4" s="824"/>
      <c r="G4" s="824"/>
      <c r="H4" s="290"/>
      <c r="I4" s="290"/>
    </row>
    <row r="5" spans="2:10" ht="13.8" thickBot="1" x14ac:dyDescent="0.3">
      <c r="B5" s="301"/>
      <c r="G5" s="784" t="s">
        <v>204</v>
      </c>
    </row>
    <row r="6" spans="2:10" ht="25.2" customHeight="1" thickBot="1" x14ac:dyDescent="0.3">
      <c r="B6" s="321" t="s">
        <v>217</v>
      </c>
      <c r="C6" s="270">
        <v>2019</v>
      </c>
      <c r="D6" s="270">
        <v>2020</v>
      </c>
      <c r="E6" s="270">
        <v>2021</v>
      </c>
      <c r="F6" s="270" t="s">
        <v>84</v>
      </c>
      <c r="G6" s="270" t="s">
        <v>85</v>
      </c>
      <c r="H6" s="322"/>
    </row>
    <row r="7" spans="2:10" ht="30" customHeight="1" x14ac:dyDescent="0.25">
      <c r="B7" s="323" t="s">
        <v>218</v>
      </c>
      <c r="C7" s="758">
        <v>1156157.941079925</v>
      </c>
      <c r="D7" s="758">
        <v>1203110</v>
      </c>
      <c r="E7" s="758">
        <v>1272903.593121588</v>
      </c>
      <c r="F7" s="758">
        <v>1478303.0802126802</v>
      </c>
      <c r="G7" s="759">
        <v>2206709.1123348484</v>
      </c>
    </row>
    <row r="8" spans="2:10" ht="30" customHeight="1" x14ac:dyDescent="0.25">
      <c r="B8" s="57" t="s">
        <v>219</v>
      </c>
      <c r="C8" s="758">
        <v>11399732.579626676</v>
      </c>
      <c r="D8" s="758">
        <v>13210314</v>
      </c>
      <c r="E8" s="758">
        <v>12514824.668490935</v>
      </c>
      <c r="F8" s="758">
        <v>15564670.16489267</v>
      </c>
      <c r="G8" s="759">
        <v>14123368.527363982</v>
      </c>
    </row>
    <row r="9" spans="2:10" ht="30" customHeight="1" x14ac:dyDescent="0.25">
      <c r="B9" s="57" t="s">
        <v>220</v>
      </c>
      <c r="C9" s="758">
        <v>10753323.468182679</v>
      </c>
      <c r="D9" s="758">
        <v>10641174</v>
      </c>
      <c r="E9" s="758">
        <v>12647958.838286329</v>
      </c>
      <c r="F9" s="758">
        <v>15238557.93660688</v>
      </c>
      <c r="G9" s="759">
        <v>20276425.930682924</v>
      </c>
    </row>
    <row r="10" spans="2:10" ht="30" customHeight="1" x14ac:dyDescent="0.25">
      <c r="B10" s="57" t="s">
        <v>221</v>
      </c>
      <c r="C10" s="758">
        <v>591839.13935809769</v>
      </c>
      <c r="D10" s="758">
        <v>821962</v>
      </c>
      <c r="E10" s="758">
        <v>993438.67402421625</v>
      </c>
      <c r="F10" s="758">
        <v>853456.2829024198</v>
      </c>
      <c r="G10" s="759">
        <v>1006584.0668452028</v>
      </c>
    </row>
    <row r="11" spans="2:10" ht="30" customHeight="1" x14ac:dyDescent="0.25">
      <c r="B11" s="57" t="s">
        <v>222</v>
      </c>
      <c r="C11" s="758">
        <v>11050217.529722912</v>
      </c>
      <c r="D11" s="758">
        <v>12133554</v>
      </c>
      <c r="E11" s="758">
        <v>12321071.911206454</v>
      </c>
      <c r="F11" s="758">
        <v>12009113.745495658</v>
      </c>
      <c r="G11" s="759">
        <v>13829869.211648839</v>
      </c>
    </row>
    <row r="12" spans="2:10" ht="30" customHeight="1" x14ac:dyDescent="0.25">
      <c r="B12" s="57" t="s">
        <v>223</v>
      </c>
      <c r="C12" s="758">
        <v>1732314.4242786947</v>
      </c>
      <c r="D12" s="758">
        <v>1909489</v>
      </c>
      <c r="E12" s="758">
        <v>2085065.8300931838</v>
      </c>
      <c r="F12" s="758">
        <v>2284820.629108896</v>
      </c>
      <c r="G12" s="759">
        <v>2529347.2491149306</v>
      </c>
    </row>
    <row r="13" spans="2:10" ht="30" customHeight="1" x14ac:dyDescent="0.25">
      <c r="B13" s="324" t="s">
        <v>224</v>
      </c>
      <c r="C13" s="760">
        <v>36683586.082248986</v>
      </c>
      <c r="D13" s="760">
        <v>39919605</v>
      </c>
      <c r="E13" s="760">
        <v>41835265.515222706</v>
      </c>
      <c r="F13" s="760">
        <v>47428921.839219198</v>
      </c>
      <c r="G13" s="761">
        <v>53972304.097990721</v>
      </c>
    </row>
    <row r="14" spans="2:10" ht="30" customHeight="1" thickBot="1" x14ac:dyDescent="0.3">
      <c r="B14" s="325" t="s">
        <v>225</v>
      </c>
      <c r="C14" s="762">
        <v>27005903.939267814</v>
      </c>
      <c r="D14" s="762">
        <v>29035374</v>
      </c>
      <c r="E14" s="762">
        <v>37695101.678291082</v>
      </c>
      <c r="F14" s="762">
        <v>35663479.398826674</v>
      </c>
      <c r="G14" s="763">
        <v>41056640.549945027</v>
      </c>
    </row>
  </sheetData>
  <mergeCells count="2">
    <mergeCell ref="B2:I2"/>
    <mergeCell ref="B3:G3"/>
  </mergeCells>
  <pageMargins left="0.7" right="0.7" top="0.75" bottom="0.75" header="0.3" footer="0.3"/>
  <pageSetup scale="48"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S180"/>
  <sheetViews>
    <sheetView showGridLines="0" view="pageBreakPreview" topLeftCell="A4" zoomScaleNormal="100" zoomScaleSheetLayoutView="100" workbookViewId="0"/>
  </sheetViews>
  <sheetFormatPr defaultColWidth="9.109375" defaultRowHeight="13.2" x14ac:dyDescent="0.3"/>
  <cols>
    <col min="1" max="1" width="3.5546875" style="140" customWidth="1"/>
    <col min="2" max="2" width="18.88671875" style="146" customWidth="1"/>
    <col min="3" max="3" width="14.44140625" style="140" customWidth="1"/>
    <col min="4" max="6" width="16.5546875" style="140" customWidth="1"/>
    <col min="7" max="7" width="19.44140625" style="140" customWidth="1"/>
    <col min="8" max="8" width="16.5546875" style="140" customWidth="1"/>
    <col min="9" max="9" width="17.88671875" style="140" customWidth="1"/>
    <col min="10" max="10" width="6.109375" style="148" customWidth="1"/>
    <col min="11" max="11" width="14.6640625" style="140" bestFit="1" customWidth="1"/>
    <col min="12" max="12" width="12.88671875" style="155" customWidth="1"/>
    <col min="13" max="13" width="13.109375" style="140" customWidth="1"/>
    <col min="14" max="14" width="12.109375" style="140" customWidth="1"/>
    <col min="15" max="15" width="14.33203125" style="140" customWidth="1"/>
    <col min="16" max="16" width="14.6640625" style="140" customWidth="1"/>
    <col min="17" max="17" width="16.44140625" style="140" customWidth="1"/>
    <col min="18" max="18" width="14.5546875" style="155" customWidth="1"/>
    <col min="19" max="19" width="13.5546875" style="140" customWidth="1"/>
    <col min="20" max="16384" width="9.109375" style="140"/>
  </cols>
  <sheetData>
    <row r="1" spans="2:18" x14ac:dyDescent="0.3">
      <c r="B1" s="140"/>
    </row>
    <row r="2" spans="2:18" ht="13.8" x14ac:dyDescent="0.3">
      <c r="B2" s="895" t="s">
        <v>233</v>
      </c>
      <c r="C2" s="895"/>
      <c r="D2" s="895"/>
      <c r="E2" s="895"/>
      <c r="F2" s="895"/>
      <c r="G2" s="895"/>
      <c r="H2" s="895"/>
      <c r="I2" s="895"/>
    </row>
    <row r="3" spans="2:18" s="139" customFormat="1" ht="13.8" x14ac:dyDescent="0.3">
      <c r="B3" s="888" t="s">
        <v>65</v>
      </c>
      <c r="C3" s="888"/>
      <c r="D3" s="888"/>
      <c r="E3" s="888"/>
      <c r="F3" s="888"/>
      <c r="G3" s="888"/>
      <c r="H3" s="888"/>
      <c r="I3" s="888"/>
      <c r="J3" s="156"/>
      <c r="L3" s="157"/>
      <c r="R3" s="157"/>
    </row>
    <row r="4" spans="2:18" s="139" customFormat="1" x14ac:dyDescent="0.3">
      <c r="B4" s="145"/>
      <c r="C4" s="145"/>
      <c r="D4" s="145"/>
      <c r="E4" s="145"/>
      <c r="F4" s="145"/>
      <c r="G4" s="145"/>
      <c r="H4" s="145"/>
      <c r="I4" s="145"/>
      <c r="J4" s="156"/>
      <c r="L4" s="157"/>
      <c r="R4" s="157"/>
    </row>
    <row r="5" spans="2:18" s="139" customFormat="1" x14ac:dyDescent="0.3">
      <c r="B5" s="145" t="s">
        <v>234</v>
      </c>
      <c r="C5" s="145"/>
      <c r="D5" s="145"/>
      <c r="E5" s="145"/>
      <c r="F5" s="145"/>
      <c r="G5" s="145"/>
      <c r="H5" s="145"/>
      <c r="I5" s="145"/>
      <c r="J5" s="156"/>
      <c r="L5" s="157"/>
      <c r="R5" s="157"/>
    </row>
    <row r="6" spans="2:18" s="139" customFormat="1" ht="15" customHeight="1" thickBot="1" x14ac:dyDescent="0.35">
      <c r="B6" s="145"/>
      <c r="C6" s="145"/>
      <c r="D6" s="145"/>
      <c r="E6" s="145"/>
      <c r="F6" s="145"/>
      <c r="G6" s="145"/>
      <c r="H6" s="894" t="s">
        <v>204</v>
      </c>
      <c r="I6" s="894"/>
      <c r="J6" s="156"/>
      <c r="L6" s="157"/>
      <c r="R6" s="157"/>
    </row>
    <row r="7" spans="2:18" s="294" customFormat="1" ht="22.95" customHeight="1" thickBot="1" x14ac:dyDescent="0.35">
      <c r="B7" s="85" t="s">
        <v>235</v>
      </c>
      <c r="C7" s="118" t="s">
        <v>100</v>
      </c>
      <c r="D7" s="85" t="s">
        <v>101</v>
      </c>
      <c r="E7" s="85" t="s">
        <v>102</v>
      </c>
      <c r="F7" s="85" t="s">
        <v>103</v>
      </c>
      <c r="G7" s="85" t="s">
        <v>104</v>
      </c>
      <c r="H7" s="85" t="s">
        <v>236</v>
      </c>
      <c r="I7" s="85" t="s">
        <v>90</v>
      </c>
      <c r="J7" s="293"/>
      <c r="L7" s="295"/>
      <c r="R7" s="295"/>
    </row>
    <row r="8" spans="2:18" s="139" customFormat="1" ht="16.95" customHeight="1" x14ac:dyDescent="0.3">
      <c r="B8" s="317" t="s">
        <v>8</v>
      </c>
      <c r="C8" s="720">
        <v>1978607.7366899995</v>
      </c>
      <c r="D8" s="720">
        <v>338212.93353000004</v>
      </c>
      <c r="E8" s="720">
        <v>5975525.1719400026</v>
      </c>
      <c r="F8" s="720">
        <v>1676536.96997</v>
      </c>
      <c r="G8" s="720">
        <v>824848.77228999988</v>
      </c>
      <c r="H8" s="342">
        <v>0</v>
      </c>
      <c r="I8" s="718">
        <f>SUM(C8:H8)</f>
        <v>10793731.584420003</v>
      </c>
      <c r="J8" s="156"/>
      <c r="L8" s="157"/>
      <c r="R8" s="157"/>
    </row>
    <row r="9" spans="2:18" s="139" customFormat="1" ht="16.95" customHeight="1" x14ac:dyDescent="0.3">
      <c r="B9" s="318" t="s">
        <v>10</v>
      </c>
      <c r="C9" s="720">
        <v>267743.58513989917</v>
      </c>
      <c r="D9" s="720">
        <v>605243.68775110727</v>
      </c>
      <c r="E9" s="720">
        <v>1790262.2747999979</v>
      </c>
      <c r="F9" s="720">
        <v>750353.50268001994</v>
      </c>
      <c r="G9" s="720">
        <v>-69903.50254439906</v>
      </c>
      <c r="H9" s="342">
        <v>0</v>
      </c>
      <c r="I9" s="718">
        <f t="shared" ref="I9:I21" si="0">SUM(C9:H9)</f>
        <v>3343699.5478266254</v>
      </c>
      <c r="J9" s="156"/>
      <c r="L9" s="157"/>
      <c r="R9" s="157"/>
    </row>
    <row r="10" spans="2:18" s="139" customFormat="1" ht="16.95" customHeight="1" x14ac:dyDescent="0.3">
      <c r="B10" s="318" t="s">
        <v>12</v>
      </c>
      <c r="C10" s="720">
        <v>3352555</v>
      </c>
      <c r="D10" s="720">
        <v>1002745</v>
      </c>
      <c r="E10" s="720">
        <v>10736114</v>
      </c>
      <c r="F10" s="720">
        <v>2470055</v>
      </c>
      <c r="G10" s="720">
        <v>5236811</v>
      </c>
      <c r="H10" s="342">
        <v>0</v>
      </c>
      <c r="I10" s="718">
        <f t="shared" si="0"/>
        <v>22798280</v>
      </c>
      <c r="J10" s="156"/>
      <c r="L10" s="157"/>
      <c r="R10" s="157"/>
    </row>
    <row r="11" spans="2:18" s="139" customFormat="1" ht="16.95" customHeight="1" x14ac:dyDescent="0.3">
      <c r="B11" s="318" t="s">
        <v>14</v>
      </c>
      <c r="C11" s="720">
        <v>1992033.0224800003</v>
      </c>
      <c r="D11" s="720">
        <v>148101.48705</v>
      </c>
      <c r="E11" s="720">
        <v>2967561.5508499998</v>
      </c>
      <c r="F11" s="720">
        <v>2908731.6237599999</v>
      </c>
      <c r="G11" s="720">
        <v>777663.37830999994</v>
      </c>
      <c r="H11" s="342">
        <v>0</v>
      </c>
      <c r="I11" s="718">
        <f t="shared" si="0"/>
        <v>8794091.062450001</v>
      </c>
      <c r="J11" s="156"/>
      <c r="L11" s="157"/>
      <c r="R11" s="157"/>
    </row>
    <row r="12" spans="2:18" s="139" customFormat="1" ht="16.95" customHeight="1" x14ac:dyDescent="0.3">
      <c r="B12" s="318" t="s">
        <v>16</v>
      </c>
      <c r="C12" s="720">
        <v>205968.32600000003</v>
      </c>
      <c r="D12" s="720">
        <v>37245.949999999997</v>
      </c>
      <c r="E12" s="720">
        <v>3498388.3120000004</v>
      </c>
      <c r="F12" s="720">
        <v>219574.18746000002</v>
      </c>
      <c r="G12" s="720">
        <v>349587.15700000001</v>
      </c>
      <c r="H12" s="342">
        <v>0</v>
      </c>
      <c r="I12" s="718">
        <f t="shared" si="0"/>
        <v>4310763.9324600007</v>
      </c>
      <c r="J12" s="156"/>
      <c r="L12" s="157"/>
      <c r="R12" s="157"/>
    </row>
    <row r="13" spans="2:18" s="139" customFormat="1" ht="16.95" customHeight="1" x14ac:dyDescent="0.3">
      <c r="B13" s="318" t="s">
        <v>18</v>
      </c>
      <c r="C13" s="720">
        <v>3356788.3225020329</v>
      </c>
      <c r="D13" s="720">
        <v>1155313.1197000006</v>
      </c>
      <c r="E13" s="720">
        <v>4696600.5944321742</v>
      </c>
      <c r="F13" s="720">
        <v>1342951.9813599989</v>
      </c>
      <c r="G13" s="720">
        <v>1565997.6205305981</v>
      </c>
      <c r="H13" s="342">
        <v>0</v>
      </c>
      <c r="I13" s="718">
        <f t="shared" si="0"/>
        <v>12117651.638524804</v>
      </c>
      <c r="J13" s="156"/>
      <c r="L13" s="157"/>
      <c r="R13" s="157"/>
    </row>
    <row r="14" spans="2:18" s="139" customFormat="1" ht="16.95" customHeight="1" x14ac:dyDescent="0.3">
      <c r="B14" s="318" t="s">
        <v>20</v>
      </c>
      <c r="C14" s="720">
        <v>959876.50046239072</v>
      </c>
      <c r="D14" s="720">
        <v>117275.80587427753</v>
      </c>
      <c r="E14" s="720">
        <v>4386801.1925626304</v>
      </c>
      <c r="F14" s="720">
        <v>1187060.6504011857</v>
      </c>
      <c r="G14" s="720">
        <v>620140.85974019102</v>
      </c>
      <c r="H14" s="342">
        <v>0</v>
      </c>
      <c r="I14" s="718">
        <f t="shared" si="0"/>
        <v>7271155.0090406751</v>
      </c>
      <c r="J14" s="156"/>
      <c r="L14" s="157"/>
      <c r="R14" s="157"/>
    </row>
    <row r="15" spans="2:18" s="139" customFormat="1" ht="16.95" customHeight="1" x14ac:dyDescent="0.3">
      <c r="B15" s="318" t="s">
        <v>22</v>
      </c>
      <c r="C15" s="720">
        <v>1137849.1877552001</v>
      </c>
      <c r="D15" s="720">
        <v>70899.872110000011</v>
      </c>
      <c r="E15" s="720">
        <v>6555046.7939800322</v>
      </c>
      <c r="F15" s="721">
        <v>194190.18410000001</v>
      </c>
      <c r="G15" s="720">
        <v>301801.99528765003</v>
      </c>
      <c r="H15" s="342">
        <v>0</v>
      </c>
      <c r="I15" s="718">
        <f t="shared" si="0"/>
        <v>8259788.0332328826</v>
      </c>
      <c r="J15" s="156"/>
      <c r="L15" s="157"/>
      <c r="R15" s="157"/>
    </row>
    <row r="16" spans="2:18" s="139" customFormat="1" ht="16.95" customHeight="1" x14ac:dyDescent="0.3">
      <c r="B16" s="318" t="s">
        <v>24</v>
      </c>
      <c r="C16" s="720">
        <v>61973.326160149009</v>
      </c>
      <c r="D16" s="720">
        <v>352.76664</v>
      </c>
      <c r="E16" s="720">
        <v>408457.03927001689</v>
      </c>
      <c r="F16" s="720">
        <v>85455.704410000006</v>
      </c>
      <c r="G16" s="720">
        <v>127701.589623999</v>
      </c>
      <c r="H16" s="342">
        <v>0</v>
      </c>
      <c r="I16" s="718">
        <f t="shared" si="0"/>
        <v>683940.4261041648</v>
      </c>
      <c r="J16" s="156"/>
      <c r="L16" s="157"/>
      <c r="R16" s="157"/>
    </row>
    <row r="17" spans="2:18" s="139" customFormat="1" ht="16.95" customHeight="1" x14ac:dyDescent="0.3">
      <c r="B17" s="318" t="s">
        <v>34</v>
      </c>
      <c r="C17" s="720">
        <v>2900.76523</v>
      </c>
      <c r="D17" s="720">
        <v>474.77926000000002</v>
      </c>
      <c r="E17" s="720">
        <v>135761.65362</v>
      </c>
      <c r="F17" s="720">
        <v>6850543.81372</v>
      </c>
      <c r="G17" s="720">
        <v>4948.7559300000003</v>
      </c>
      <c r="H17" s="715">
        <v>8583946.7372999992</v>
      </c>
      <c r="I17" s="718">
        <f t="shared" si="0"/>
        <v>15578576.505059998</v>
      </c>
      <c r="J17" s="156"/>
      <c r="L17" s="157"/>
      <c r="R17" s="157"/>
    </row>
    <row r="18" spans="2:18" s="139" customFormat="1" ht="16.95" customHeight="1" x14ac:dyDescent="0.3">
      <c r="B18" s="318" t="s">
        <v>26</v>
      </c>
      <c r="C18" s="720">
        <v>243577.6810390648</v>
      </c>
      <c r="D18" s="720">
        <v>16168.360660000002</v>
      </c>
      <c r="E18" s="720">
        <v>2047406.3176484071</v>
      </c>
      <c r="F18" s="720">
        <v>215889.11225999999</v>
      </c>
      <c r="G18" s="720">
        <v>240609.00197599974</v>
      </c>
      <c r="H18" s="342">
        <v>0</v>
      </c>
      <c r="I18" s="718">
        <f t="shared" si="0"/>
        <v>2763650.4735834715</v>
      </c>
      <c r="J18" s="156"/>
      <c r="L18" s="157"/>
      <c r="R18" s="157"/>
    </row>
    <row r="19" spans="2:18" s="139" customFormat="1" ht="16.95" customHeight="1" x14ac:dyDescent="0.3">
      <c r="B19" s="318" t="s">
        <v>28</v>
      </c>
      <c r="C19" s="720">
        <v>312951.74825</v>
      </c>
      <c r="D19" s="720">
        <v>76017.166190000004</v>
      </c>
      <c r="E19" s="720">
        <v>3368151.4153100234</v>
      </c>
      <c r="F19" s="720">
        <v>222068.74583027101</v>
      </c>
      <c r="G19" s="720">
        <v>535486.14819970599</v>
      </c>
      <c r="H19" s="342">
        <v>0</v>
      </c>
      <c r="I19" s="718">
        <f t="shared" si="0"/>
        <v>4514675.2237800006</v>
      </c>
      <c r="J19" s="156"/>
      <c r="L19" s="157"/>
      <c r="R19" s="157"/>
    </row>
    <row r="20" spans="2:18" s="139" customFormat="1" ht="16.95" customHeight="1" x14ac:dyDescent="0.3">
      <c r="B20" s="318" t="s">
        <v>30</v>
      </c>
      <c r="C20" s="720">
        <v>35533.816079999997</v>
      </c>
      <c r="D20" s="720">
        <v>179.93060999999997</v>
      </c>
      <c r="E20" s="720">
        <v>1414680.5634184009</v>
      </c>
      <c r="F20" s="720">
        <v>44667.026830000003</v>
      </c>
      <c r="G20" s="720">
        <v>134053.86875999998</v>
      </c>
      <c r="H20" s="342">
        <v>0</v>
      </c>
      <c r="I20" s="718">
        <f t="shared" si="0"/>
        <v>1629115.205698401</v>
      </c>
      <c r="J20" s="156"/>
      <c r="L20" s="157"/>
      <c r="R20" s="157"/>
    </row>
    <row r="21" spans="2:18" s="139" customFormat="1" ht="16.95" customHeight="1" x14ac:dyDescent="0.3">
      <c r="B21" s="318" t="s">
        <v>32</v>
      </c>
      <c r="C21" s="720">
        <v>2166271.27367</v>
      </c>
      <c r="D21" s="720">
        <v>934467.07318000006</v>
      </c>
      <c r="E21" s="720">
        <v>13199753.15007</v>
      </c>
      <c r="F21" s="720">
        <v>2321497.91047</v>
      </c>
      <c r="G21" s="720">
        <v>3338654.5896500004</v>
      </c>
      <c r="H21" s="342">
        <v>0</v>
      </c>
      <c r="I21" s="718">
        <f t="shared" si="0"/>
        <v>21960643.997040004</v>
      </c>
      <c r="J21" s="156"/>
      <c r="L21" s="157"/>
      <c r="R21" s="157"/>
    </row>
    <row r="22" spans="2:18" s="139" customFormat="1" ht="16.95" customHeight="1" thickBot="1" x14ac:dyDescent="0.35">
      <c r="B22" s="701" t="s">
        <v>90</v>
      </c>
      <c r="C22" s="719">
        <f t="shared" ref="C22:H22" si="1">SUM(C8:C21)</f>
        <v>16074630.291458737</v>
      </c>
      <c r="D22" s="719">
        <f t="shared" si="1"/>
        <v>4502697.9325553859</v>
      </c>
      <c r="E22" s="719">
        <f t="shared" si="1"/>
        <v>61180510.029901683</v>
      </c>
      <c r="F22" s="719">
        <f t="shared" si="1"/>
        <v>20489576.413251474</v>
      </c>
      <c r="G22" s="719">
        <f t="shared" si="1"/>
        <v>13988401.234753747</v>
      </c>
      <c r="H22" s="719">
        <f t="shared" si="1"/>
        <v>8583946.7372999992</v>
      </c>
      <c r="I22" s="719">
        <f>SUM(C22:H22)</f>
        <v>124819762.63922101</v>
      </c>
      <c r="J22" s="156"/>
      <c r="L22" s="157"/>
      <c r="R22" s="157"/>
    </row>
    <row r="23" spans="2:18" s="139" customFormat="1" x14ac:dyDescent="0.3">
      <c r="B23" s="145"/>
      <c r="C23" s="145"/>
      <c r="D23" s="145"/>
      <c r="E23" s="145"/>
      <c r="F23" s="145"/>
      <c r="G23" s="145"/>
      <c r="H23" s="145"/>
      <c r="I23" s="158"/>
      <c r="J23" s="156"/>
      <c r="L23" s="157"/>
      <c r="R23" s="157"/>
    </row>
    <row r="24" spans="2:18" s="139" customFormat="1" x14ac:dyDescent="0.3">
      <c r="B24" s="145" t="s">
        <v>237</v>
      </c>
      <c r="C24" s="145"/>
      <c r="D24" s="145"/>
      <c r="E24" s="145"/>
      <c r="F24" s="145"/>
      <c r="G24" s="145"/>
      <c r="H24" s="145"/>
      <c r="I24" s="145"/>
      <c r="J24" s="156" t="s">
        <v>238</v>
      </c>
      <c r="L24" s="157"/>
      <c r="R24" s="157"/>
    </row>
    <row r="25" spans="2:18" s="139" customFormat="1" ht="13.8" thickBot="1" x14ac:dyDescent="0.35">
      <c r="B25" s="145"/>
      <c r="C25" s="145"/>
      <c r="D25" s="145"/>
      <c r="E25" s="145"/>
      <c r="F25" s="145"/>
      <c r="G25" s="145"/>
      <c r="H25" s="894" t="s">
        <v>204</v>
      </c>
      <c r="I25" s="894"/>
      <c r="J25" s="156"/>
      <c r="L25" s="157"/>
      <c r="R25" s="157"/>
    </row>
    <row r="26" spans="2:18" s="139" customFormat="1" ht="18" customHeight="1" thickBot="1" x14ac:dyDescent="0.35">
      <c r="B26" s="85" t="s">
        <v>235</v>
      </c>
      <c r="C26" s="85" t="s">
        <v>100</v>
      </c>
      <c r="D26" s="85" t="s">
        <v>101</v>
      </c>
      <c r="E26" s="85" t="s">
        <v>102</v>
      </c>
      <c r="F26" s="85" t="s">
        <v>103</v>
      </c>
      <c r="G26" s="85" t="s">
        <v>104</v>
      </c>
      <c r="H26" s="85" t="s">
        <v>236</v>
      </c>
      <c r="I26" s="85" t="s">
        <v>90</v>
      </c>
      <c r="J26" s="316"/>
      <c r="L26" s="157"/>
      <c r="R26" s="157"/>
    </row>
    <row r="27" spans="2:18" s="139" customFormat="1" ht="16.95" customHeight="1" x14ac:dyDescent="0.3">
      <c r="B27" s="317" t="s">
        <v>8</v>
      </c>
      <c r="C27" s="720">
        <v>2915486.0543</v>
      </c>
      <c r="D27" s="720">
        <v>356728.04431000003</v>
      </c>
      <c r="E27" s="720">
        <v>8075511.8400299996</v>
      </c>
      <c r="F27" s="720">
        <v>2096852</v>
      </c>
      <c r="G27" s="720">
        <v>717479.95377999998</v>
      </c>
      <c r="H27" s="342">
        <v>0</v>
      </c>
      <c r="I27" s="718">
        <f>SUM(C27:H27)</f>
        <v>14162057.892419998</v>
      </c>
      <c r="J27" s="156"/>
      <c r="L27" s="157"/>
      <c r="R27" s="157"/>
    </row>
    <row r="28" spans="2:18" s="139" customFormat="1" ht="16.95" customHeight="1" x14ac:dyDescent="0.3">
      <c r="B28" s="318" t="s">
        <v>10</v>
      </c>
      <c r="C28" s="720">
        <v>139304.87241681508</v>
      </c>
      <c r="D28" s="720">
        <v>491061.212823915</v>
      </c>
      <c r="E28" s="720">
        <v>1636558.7675300275</v>
      </c>
      <c r="F28" s="720">
        <v>536833.18057000462</v>
      </c>
      <c r="G28" s="720">
        <v>216293.20541474209</v>
      </c>
      <c r="H28" s="342">
        <v>0</v>
      </c>
      <c r="I28" s="718">
        <f t="shared" ref="I28:I40" si="2">SUM(C28:H28)</f>
        <v>3020051.2387555046</v>
      </c>
      <c r="J28" s="156"/>
      <c r="L28" s="157"/>
      <c r="R28" s="157"/>
    </row>
    <row r="29" spans="2:18" s="139" customFormat="1" ht="16.95" customHeight="1" x14ac:dyDescent="0.3">
      <c r="B29" s="318" t="s">
        <v>12</v>
      </c>
      <c r="C29" s="720">
        <v>3057342.740950793</v>
      </c>
      <c r="D29" s="720">
        <v>927073.83512109995</v>
      </c>
      <c r="E29" s="720">
        <v>10721170.01778</v>
      </c>
      <c r="F29" s="720">
        <v>2431969</v>
      </c>
      <c r="G29" s="720">
        <v>4876060.2007223312</v>
      </c>
      <c r="H29" s="342">
        <v>0</v>
      </c>
      <c r="I29" s="718">
        <f t="shared" si="2"/>
        <v>22013615.794574223</v>
      </c>
      <c r="J29" s="156"/>
      <c r="L29" s="157"/>
      <c r="R29" s="157"/>
    </row>
    <row r="30" spans="2:18" s="139" customFormat="1" ht="16.95" customHeight="1" x14ac:dyDescent="0.3">
      <c r="B30" s="318" t="s">
        <v>14</v>
      </c>
      <c r="C30" s="720">
        <v>1670776.5091200001</v>
      </c>
      <c r="D30" s="720">
        <v>140950.11113999996</v>
      </c>
      <c r="E30" s="720">
        <v>2724764.80981</v>
      </c>
      <c r="F30" s="720">
        <v>1655848.9014999999</v>
      </c>
      <c r="G30" s="720">
        <v>561342.47257999994</v>
      </c>
      <c r="H30" s="342">
        <v>0</v>
      </c>
      <c r="I30" s="718">
        <f t="shared" si="2"/>
        <v>6753682.8041499993</v>
      </c>
      <c r="J30" s="156"/>
      <c r="L30" s="157"/>
      <c r="R30" s="157"/>
    </row>
    <row r="31" spans="2:18" s="139" customFormat="1" ht="16.95" customHeight="1" x14ac:dyDescent="0.3">
      <c r="B31" s="318" t="s">
        <v>16</v>
      </c>
      <c r="C31" s="720">
        <v>152777.55319999997</v>
      </c>
      <c r="D31" s="720">
        <v>50788.19950000001</v>
      </c>
      <c r="E31" s="720">
        <v>4149570.1546399957</v>
      </c>
      <c r="F31" s="720">
        <v>144807.63580000002</v>
      </c>
      <c r="G31" s="720">
        <v>378564.21438000008</v>
      </c>
      <c r="H31" s="342">
        <v>0</v>
      </c>
      <c r="I31" s="718">
        <f t="shared" si="2"/>
        <v>4876507.7575199958</v>
      </c>
      <c r="J31" s="156"/>
      <c r="L31" s="157"/>
      <c r="R31" s="157"/>
    </row>
    <row r="32" spans="2:18" s="139" customFormat="1" ht="16.95" customHeight="1" x14ac:dyDescent="0.3">
      <c r="B32" s="318" t="s">
        <v>18</v>
      </c>
      <c r="C32" s="720">
        <v>1702490.9943213102</v>
      </c>
      <c r="D32" s="720">
        <v>930867.88297500007</v>
      </c>
      <c r="E32" s="720">
        <v>6154164.9875225713</v>
      </c>
      <c r="F32" s="720">
        <v>2609469.6248399997</v>
      </c>
      <c r="G32" s="720">
        <v>1231453.1450150004</v>
      </c>
      <c r="H32" s="342">
        <v>0</v>
      </c>
      <c r="I32" s="718">
        <f t="shared" si="2"/>
        <v>12628446.634673882</v>
      </c>
      <c r="J32" s="156"/>
      <c r="L32" s="157"/>
      <c r="R32" s="157"/>
    </row>
    <row r="33" spans="2:18" s="139" customFormat="1" ht="16.95" customHeight="1" x14ac:dyDescent="0.3">
      <c r="B33" s="318" t="s">
        <v>20</v>
      </c>
      <c r="C33" s="720">
        <v>542381.06315278786</v>
      </c>
      <c r="D33" s="720">
        <v>152620.59306827842</v>
      </c>
      <c r="E33" s="720">
        <v>4098550.0750615411</v>
      </c>
      <c r="F33" s="720">
        <v>968552.4522306883</v>
      </c>
      <c r="G33" s="720">
        <v>449062.55450722174</v>
      </c>
      <c r="H33" s="342">
        <v>0</v>
      </c>
      <c r="I33" s="718">
        <f t="shared" si="2"/>
        <v>6211166.7380205179</v>
      </c>
      <c r="J33" s="156"/>
      <c r="L33" s="157"/>
      <c r="R33" s="157"/>
    </row>
    <row r="34" spans="2:18" s="139" customFormat="1" ht="16.95" customHeight="1" x14ac:dyDescent="0.3">
      <c r="B34" s="318" t="s">
        <v>22</v>
      </c>
      <c r="C34" s="720">
        <v>959608.10580999916</v>
      </c>
      <c r="D34" s="720">
        <v>69284.114310000048</v>
      </c>
      <c r="E34" s="720">
        <v>6433034.1010499774</v>
      </c>
      <c r="F34" s="797">
        <v>0</v>
      </c>
      <c r="G34" s="720">
        <v>224022.03293000002</v>
      </c>
      <c r="H34" s="342">
        <v>0</v>
      </c>
      <c r="I34" s="718">
        <f t="shared" si="2"/>
        <v>7685948.3540999759</v>
      </c>
      <c r="J34" s="156"/>
      <c r="L34" s="157"/>
      <c r="R34" s="157"/>
    </row>
    <row r="35" spans="2:18" s="139" customFormat="1" ht="16.95" customHeight="1" x14ac:dyDescent="0.3">
      <c r="B35" s="318" t="s">
        <v>24</v>
      </c>
      <c r="C35" s="720">
        <v>20048.948720500004</v>
      </c>
      <c r="D35" s="720">
        <v>17531.51944</v>
      </c>
      <c r="E35" s="720">
        <v>425328.04349001666</v>
      </c>
      <c r="F35" s="720">
        <v>45539.842900000003</v>
      </c>
      <c r="G35" s="720">
        <v>74982.530605352993</v>
      </c>
      <c r="H35" s="342">
        <v>0</v>
      </c>
      <c r="I35" s="718">
        <f t="shared" si="2"/>
        <v>583430.88515586965</v>
      </c>
      <c r="J35" s="156"/>
      <c r="L35" s="157"/>
      <c r="R35" s="157"/>
    </row>
    <row r="36" spans="2:18" s="139" customFormat="1" ht="16.95" customHeight="1" x14ac:dyDescent="0.3">
      <c r="B36" s="318" t="s">
        <v>34</v>
      </c>
      <c r="C36" s="720">
        <v>5174.6277</v>
      </c>
      <c r="D36" s="720">
        <v>401.37369000000001</v>
      </c>
      <c r="E36" s="720">
        <v>121257.25765</v>
      </c>
      <c r="F36" s="720">
        <v>6823827.28314</v>
      </c>
      <c r="G36" s="720">
        <v>171554.90489000001</v>
      </c>
      <c r="H36" s="715">
        <v>8063134.4305600002</v>
      </c>
      <c r="I36" s="718">
        <f t="shared" si="2"/>
        <v>15185349.877629999</v>
      </c>
      <c r="J36" s="156"/>
      <c r="L36" s="157"/>
      <c r="R36" s="157"/>
    </row>
    <row r="37" spans="2:18" s="139" customFormat="1" ht="16.95" customHeight="1" x14ac:dyDescent="0.3">
      <c r="B37" s="318" t="s">
        <v>26</v>
      </c>
      <c r="C37" s="720">
        <v>276966.13687504298</v>
      </c>
      <c r="D37" s="720">
        <v>19239.457449999998</v>
      </c>
      <c r="E37" s="720">
        <v>1732180.3463563984</v>
      </c>
      <c r="F37" s="720">
        <v>83320.104640000034</v>
      </c>
      <c r="G37" s="720">
        <v>228906.00301000013</v>
      </c>
      <c r="H37" s="342">
        <v>0</v>
      </c>
      <c r="I37" s="718">
        <f t="shared" si="2"/>
        <v>2340612.0483314414</v>
      </c>
      <c r="J37" s="156"/>
      <c r="L37" s="157"/>
      <c r="R37" s="157"/>
    </row>
    <row r="38" spans="2:18" s="139" customFormat="1" ht="16.95" customHeight="1" x14ac:dyDescent="0.3">
      <c r="B38" s="318" t="s">
        <v>28</v>
      </c>
      <c r="C38" s="720">
        <v>242975.11700000003</v>
      </c>
      <c r="D38" s="720">
        <v>95833.821000000011</v>
      </c>
      <c r="E38" s="720">
        <v>4385146.3550000004</v>
      </c>
      <c r="F38" s="720">
        <v>171163.01856999999</v>
      </c>
      <c r="G38" s="720">
        <v>898591.615059998</v>
      </c>
      <c r="H38" s="342">
        <v>0</v>
      </c>
      <c r="I38" s="718">
        <f t="shared" si="2"/>
        <v>5793709.9266299987</v>
      </c>
      <c r="J38" s="156"/>
      <c r="L38" s="157"/>
      <c r="R38" s="157"/>
    </row>
    <row r="39" spans="2:18" s="139" customFormat="1" ht="16.95" customHeight="1" x14ac:dyDescent="0.3">
      <c r="B39" s="318" t="s">
        <v>30</v>
      </c>
      <c r="C39" s="720">
        <v>17541.122879999995</v>
      </c>
      <c r="D39" s="720">
        <v>1044.66086</v>
      </c>
      <c r="E39" s="720">
        <v>854776.239609999</v>
      </c>
      <c r="F39" s="796">
        <v>0</v>
      </c>
      <c r="G39" s="720">
        <v>131270.66275000002</v>
      </c>
      <c r="H39" s="342">
        <v>0</v>
      </c>
      <c r="I39" s="718">
        <f t="shared" si="2"/>
        <v>1004632.686099999</v>
      </c>
      <c r="J39" s="156"/>
      <c r="L39" s="157"/>
      <c r="R39" s="157"/>
    </row>
    <row r="40" spans="2:18" s="139" customFormat="1" ht="16.95" customHeight="1" x14ac:dyDescent="0.3">
      <c r="B40" s="318" t="s">
        <v>32</v>
      </c>
      <c r="C40" s="720">
        <v>2451111.3557100003</v>
      </c>
      <c r="D40" s="720">
        <v>935207.89575000003</v>
      </c>
      <c r="E40" s="720">
        <v>12508838.810139999</v>
      </c>
      <c r="F40" s="720">
        <v>811766.88993000006</v>
      </c>
      <c r="G40" s="720">
        <v>2612793.2046899996</v>
      </c>
      <c r="H40" s="342">
        <v>0</v>
      </c>
      <c r="I40" s="718">
        <f t="shared" si="2"/>
        <v>19319718.15622</v>
      </c>
      <c r="J40" s="156"/>
      <c r="L40" s="157"/>
      <c r="R40" s="157"/>
    </row>
    <row r="41" spans="2:18" s="139" customFormat="1" ht="16.95" customHeight="1" thickBot="1" x14ac:dyDescent="0.35">
      <c r="B41" s="701" t="s">
        <v>90</v>
      </c>
      <c r="C41" s="719">
        <f t="shared" ref="C41:H41" si="3">SUM(C27:C40)</f>
        <v>14153985.20215725</v>
      </c>
      <c r="D41" s="719">
        <f t="shared" si="3"/>
        <v>4188632.7214382938</v>
      </c>
      <c r="E41" s="719">
        <f t="shared" si="3"/>
        <v>64020851.80567053</v>
      </c>
      <c r="F41" s="719">
        <f t="shared" si="3"/>
        <v>18379949.934120689</v>
      </c>
      <c r="G41" s="719">
        <f t="shared" si="3"/>
        <v>12772376.700334648</v>
      </c>
      <c r="H41" s="719">
        <f t="shared" si="3"/>
        <v>8063134.4305600002</v>
      </c>
      <c r="I41" s="719">
        <f>SUM(C41:H41)</f>
        <v>121578930.79428142</v>
      </c>
      <c r="J41" s="156"/>
      <c r="L41" s="157"/>
      <c r="R41" s="157"/>
    </row>
    <row r="42" spans="2:18" s="139" customFormat="1" x14ac:dyDescent="0.3">
      <c r="B42" s="145"/>
      <c r="C42" s="145"/>
      <c r="D42" s="145"/>
      <c r="E42" s="145"/>
      <c r="F42" s="145"/>
      <c r="G42" s="145"/>
      <c r="H42" s="145"/>
      <c r="I42" s="159"/>
      <c r="J42" s="156"/>
      <c r="L42" s="157"/>
      <c r="R42" s="157"/>
    </row>
    <row r="43" spans="2:18" s="139" customFormat="1" x14ac:dyDescent="0.3">
      <c r="B43" s="145" t="s">
        <v>239</v>
      </c>
      <c r="C43" s="145"/>
      <c r="D43" s="145"/>
      <c r="E43" s="145"/>
      <c r="F43" s="145"/>
      <c r="G43" s="145"/>
      <c r="H43" s="145"/>
      <c r="I43" s="145"/>
      <c r="J43" s="156"/>
      <c r="L43" s="157"/>
      <c r="R43" s="157"/>
    </row>
    <row r="44" spans="2:18" s="139" customFormat="1" ht="13.8" thickBot="1" x14ac:dyDescent="0.35">
      <c r="B44" s="145"/>
      <c r="C44" s="145"/>
      <c r="D44" s="145"/>
      <c r="E44" s="145"/>
      <c r="F44" s="145"/>
      <c r="G44" s="145"/>
      <c r="H44" s="889" t="s">
        <v>204</v>
      </c>
      <c r="I44" s="889"/>
      <c r="J44" s="156"/>
      <c r="L44" s="157"/>
      <c r="R44" s="157"/>
    </row>
    <row r="45" spans="2:18" s="139" customFormat="1" ht="18" customHeight="1" thickBot="1" x14ac:dyDescent="0.35">
      <c r="B45" s="85" t="s">
        <v>235</v>
      </c>
      <c r="C45" s="118" t="s">
        <v>100</v>
      </c>
      <c r="D45" s="85" t="s">
        <v>101</v>
      </c>
      <c r="E45" s="85" t="s">
        <v>102</v>
      </c>
      <c r="F45" s="85" t="s">
        <v>103</v>
      </c>
      <c r="G45" s="85" t="s">
        <v>104</v>
      </c>
      <c r="H45" s="85" t="s">
        <v>236</v>
      </c>
      <c r="I45" s="85" t="s">
        <v>90</v>
      </c>
      <c r="J45" s="156"/>
      <c r="L45" s="157"/>
      <c r="R45" s="157"/>
    </row>
    <row r="46" spans="2:18" s="139" customFormat="1" ht="16.95" customHeight="1" x14ac:dyDescent="0.3">
      <c r="B46" s="317" t="s">
        <v>8</v>
      </c>
      <c r="C46" s="720">
        <v>1930969</v>
      </c>
      <c r="D46" s="720">
        <v>391022</v>
      </c>
      <c r="E46" s="720">
        <v>7963927</v>
      </c>
      <c r="F46" s="720">
        <v>1575709</v>
      </c>
      <c r="G46" s="720">
        <v>628506</v>
      </c>
      <c r="H46" s="342">
        <v>0</v>
      </c>
      <c r="I46" s="718">
        <f>SUM(C46:H46)</f>
        <v>12490133</v>
      </c>
      <c r="J46" s="156"/>
      <c r="L46" s="157"/>
      <c r="R46" s="157"/>
    </row>
    <row r="47" spans="2:18" s="139" customFormat="1" ht="16.95" customHeight="1" x14ac:dyDescent="0.3">
      <c r="B47" s="318" t="s">
        <v>10</v>
      </c>
      <c r="C47" s="720">
        <v>134064</v>
      </c>
      <c r="D47" s="720">
        <v>261248</v>
      </c>
      <c r="E47" s="720">
        <v>1196472</v>
      </c>
      <c r="F47" s="720">
        <v>408510</v>
      </c>
      <c r="G47" s="720">
        <v>172779</v>
      </c>
      <c r="H47" s="342">
        <v>0</v>
      </c>
      <c r="I47" s="718">
        <f t="shared" ref="I47:I59" si="4">SUM(C47:H47)</f>
        <v>2173073</v>
      </c>
      <c r="J47" s="156"/>
      <c r="L47" s="157"/>
      <c r="R47" s="157"/>
    </row>
    <row r="48" spans="2:18" s="139" customFormat="1" ht="16.95" customHeight="1" x14ac:dyDescent="0.3">
      <c r="B48" s="318" t="s">
        <v>12</v>
      </c>
      <c r="C48" s="720">
        <v>2120817</v>
      </c>
      <c r="D48" s="720">
        <v>757965</v>
      </c>
      <c r="E48" s="720">
        <v>10044492</v>
      </c>
      <c r="F48" s="720">
        <v>2076839</v>
      </c>
      <c r="G48" s="720">
        <v>3498638</v>
      </c>
      <c r="H48" s="342">
        <v>0</v>
      </c>
      <c r="I48" s="718">
        <f t="shared" si="4"/>
        <v>18498751</v>
      </c>
      <c r="J48" s="156"/>
      <c r="L48" s="157"/>
      <c r="R48" s="157"/>
    </row>
    <row r="49" spans="2:18" s="139" customFormat="1" ht="16.95" customHeight="1" x14ac:dyDescent="0.3">
      <c r="B49" s="318" t="s">
        <v>14</v>
      </c>
      <c r="C49" s="720">
        <v>916660</v>
      </c>
      <c r="D49" s="720">
        <v>111082</v>
      </c>
      <c r="E49" s="720">
        <v>2689121</v>
      </c>
      <c r="F49" s="720">
        <v>853020</v>
      </c>
      <c r="G49" s="720">
        <v>319047</v>
      </c>
      <c r="H49" s="342">
        <v>0</v>
      </c>
      <c r="I49" s="718">
        <f t="shared" si="4"/>
        <v>4888930</v>
      </c>
      <c r="J49" s="156"/>
      <c r="L49" s="157"/>
      <c r="R49" s="157"/>
    </row>
    <row r="50" spans="2:18" s="139" customFormat="1" ht="16.95" customHeight="1" x14ac:dyDescent="0.3">
      <c r="B50" s="318" t="s">
        <v>16</v>
      </c>
      <c r="C50" s="720">
        <v>177675</v>
      </c>
      <c r="D50" s="720">
        <v>49864</v>
      </c>
      <c r="E50" s="720">
        <v>3739027</v>
      </c>
      <c r="F50" s="720">
        <v>169822</v>
      </c>
      <c r="G50" s="720">
        <v>382971</v>
      </c>
      <c r="H50" s="342">
        <v>0</v>
      </c>
      <c r="I50" s="718">
        <f t="shared" si="4"/>
        <v>4519359</v>
      </c>
      <c r="J50" s="156"/>
      <c r="L50" s="157"/>
      <c r="R50" s="157"/>
    </row>
    <row r="51" spans="2:18" s="139" customFormat="1" ht="16.95" customHeight="1" x14ac:dyDescent="0.3">
      <c r="B51" s="318" t="s">
        <v>18</v>
      </c>
      <c r="C51" s="720">
        <v>1694702</v>
      </c>
      <c r="D51" s="720">
        <v>632869</v>
      </c>
      <c r="E51" s="720">
        <v>6002165</v>
      </c>
      <c r="F51" s="720">
        <v>2997014</v>
      </c>
      <c r="G51" s="720">
        <v>587314</v>
      </c>
      <c r="H51" s="342">
        <v>0</v>
      </c>
      <c r="I51" s="718">
        <f t="shared" si="4"/>
        <v>11914064</v>
      </c>
      <c r="J51" s="156"/>
      <c r="L51" s="157"/>
      <c r="R51" s="157"/>
    </row>
    <row r="52" spans="2:18" s="139" customFormat="1" ht="16.95" customHeight="1" x14ac:dyDescent="0.3">
      <c r="B52" s="318" t="s">
        <v>20</v>
      </c>
      <c r="C52" s="720">
        <v>432345</v>
      </c>
      <c r="D52" s="720">
        <v>80880</v>
      </c>
      <c r="E52" s="720">
        <v>3761448</v>
      </c>
      <c r="F52" s="720">
        <v>584277</v>
      </c>
      <c r="G52" s="720">
        <v>307862</v>
      </c>
      <c r="H52" s="342">
        <v>0</v>
      </c>
      <c r="I52" s="718">
        <f t="shared" si="4"/>
        <v>5166812</v>
      </c>
      <c r="J52" s="156"/>
      <c r="L52" s="157"/>
      <c r="R52" s="157"/>
    </row>
    <row r="53" spans="2:18" s="139" customFormat="1" ht="16.95" customHeight="1" x14ac:dyDescent="0.3">
      <c r="B53" s="318" t="s">
        <v>22</v>
      </c>
      <c r="C53" s="720">
        <v>743766</v>
      </c>
      <c r="D53" s="720">
        <v>47505</v>
      </c>
      <c r="E53" s="720">
        <v>5603023</v>
      </c>
      <c r="F53" s="342">
        <v>0</v>
      </c>
      <c r="G53" s="720">
        <v>168357</v>
      </c>
      <c r="H53" s="342">
        <v>0</v>
      </c>
      <c r="I53" s="718">
        <f t="shared" si="4"/>
        <v>6562651</v>
      </c>
      <c r="J53" s="156"/>
      <c r="L53" s="157"/>
      <c r="R53" s="157"/>
    </row>
    <row r="54" spans="2:18" s="139" customFormat="1" ht="16.95" customHeight="1" x14ac:dyDescent="0.3">
      <c r="B54" s="318" t="s">
        <v>24</v>
      </c>
      <c r="C54" s="720">
        <v>11830</v>
      </c>
      <c r="D54" s="720">
        <v>1002</v>
      </c>
      <c r="E54" s="720">
        <v>327773</v>
      </c>
      <c r="F54" s="720">
        <v>9100</v>
      </c>
      <c r="G54" s="720">
        <v>63365</v>
      </c>
      <c r="H54" s="342">
        <v>0</v>
      </c>
      <c r="I54" s="718">
        <f t="shared" si="4"/>
        <v>413070</v>
      </c>
      <c r="J54" s="156"/>
      <c r="L54" s="157"/>
      <c r="R54" s="157"/>
    </row>
    <row r="55" spans="2:18" s="139" customFormat="1" ht="16.95" customHeight="1" x14ac:dyDescent="0.3">
      <c r="B55" s="318" t="s">
        <v>34</v>
      </c>
      <c r="C55" s="720">
        <v>6567</v>
      </c>
      <c r="D55" s="720">
        <v>1597</v>
      </c>
      <c r="E55" s="720">
        <v>175572</v>
      </c>
      <c r="F55" s="720">
        <v>6322002</v>
      </c>
      <c r="G55" s="720">
        <v>105476</v>
      </c>
      <c r="H55" s="715">
        <v>6754134</v>
      </c>
      <c r="I55" s="718">
        <f t="shared" si="4"/>
        <v>13365348</v>
      </c>
      <c r="J55" s="156"/>
      <c r="L55" s="157"/>
      <c r="R55" s="157"/>
    </row>
    <row r="56" spans="2:18" s="139" customFormat="1" ht="16.95" customHeight="1" x14ac:dyDescent="0.3">
      <c r="B56" s="318" t="s">
        <v>26</v>
      </c>
      <c r="C56" s="720">
        <v>150616</v>
      </c>
      <c r="D56" s="720">
        <v>17846</v>
      </c>
      <c r="E56" s="720">
        <v>1622768</v>
      </c>
      <c r="F56" s="720">
        <v>134939</v>
      </c>
      <c r="G56" s="720">
        <v>101716</v>
      </c>
      <c r="H56" s="342">
        <v>0</v>
      </c>
      <c r="I56" s="718">
        <f t="shared" si="4"/>
        <v>2027885</v>
      </c>
      <c r="J56" s="156"/>
      <c r="L56" s="157"/>
      <c r="R56" s="157"/>
    </row>
    <row r="57" spans="2:18" s="139" customFormat="1" ht="16.95" customHeight="1" x14ac:dyDescent="0.3">
      <c r="B57" s="318" t="s">
        <v>28</v>
      </c>
      <c r="C57" s="720">
        <v>283004</v>
      </c>
      <c r="D57" s="720">
        <v>117960</v>
      </c>
      <c r="E57" s="720">
        <v>4646101</v>
      </c>
      <c r="F57" s="720">
        <v>156917</v>
      </c>
      <c r="G57" s="720">
        <v>430604</v>
      </c>
      <c r="H57" s="342">
        <v>0</v>
      </c>
      <c r="I57" s="718">
        <f t="shared" si="4"/>
        <v>5634586</v>
      </c>
      <c r="J57" s="156"/>
      <c r="L57" s="157"/>
      <c r="R57" s="157"/>
    </row>
    <row r="58" spans="2:18" s="139" customFormat="1" ht="16.95" customHeight="1" x14ac:dyDescent="0.3">
      <c r="B58" s="318" t="s">
        <v>30</v>
      </c>
      <c r="C58" s="720">
        <v>9557</v>
      </c>
      <c r="D58" s="798">
        <v>0</v>
      </c>
      <c r="E58" s="720">
        <v>598661</v>
      </c>
      <c r="F58" s="720">
        <v>16522</v>
      </c>
      <c r="G58" s="720">
        <v>243566</v>
      </c>
      <c r="H58" s="342">
        <v>0</v>
      </c>
      <c r="I58" s="718">
        <f t="shared" si="4"/>
        <v>868306</v>
      </c>
      <c r="J58" s="156"/>
      <c r="L58" s="157"/>
      <c r="R58" s="157"/>
    </row>
    <row r="59" spans="2:18" s="139" customFormat="1" ht="16.95" customHeight="1" x14ac:dyDescent="0.3">
      <c r="B59" s="318" t="s">
        <v>32</v>
      </c>
      <c r="C59" s="720">
        <v>1760687</v>
      </c>
      <c r="D59" s="720">
        <v>606270</v>
      </c>
      <c r="E59" s="720">
        <v>11443853</v>
      </c>
      <c r="F59" s="720">
        <v>4655476</v>
      </c>
      <c r="G59" s="720">
        <v>1915902</v>
      </c>
      <c r="H59" s="342">
        <v>0</v>
      </c>
      <c r="I59" s="718">
        <f t="shared" si="4"/>
        <v>20382188</v>
      </c>
      <c r="J59" s="156"/>
      <c r="L59" s="157"/>
      <c r="R59" s="157"/>
    </row>
    <row r="60" spans="2:18" s="139" customFormat="1" ht="16.95" customHeight="1" thickBot="1" x14ac:dyDescent="0.35">
      <c r="B60" s="701" t="s">
        <v>90</v>
      </c>
      <c r="C60" s="719">
        <f t="shared" ref="C60:H60" si="5">SUM(C46:C59)</f>
        <v>10373259</v>
      </c>
      <c r="D60" s="719">
        <f t="shared" si="5"/>
        <v>3077110</v>
      </c>
      <c r="E60" s="719">
        <f t="shared" si="5"/>
        <v>59814403</v>
      </c>
      <c r="F60" s="719">
        <f t="shared" si="5"/>
        <v>19960147</v>
      </c>
      <c r="G60" s="719">
        <f t="shared" si="5"/>
        <v>8926103</v>
      </c>
      <c r="H60" s="719">
        <f t="shared" si="5"/>
        <v>6754134</v>
      </c>
      <c r="I60" s="719">
        <f>SUM(C60:H60)</f>
        <v>108905156</v>
      </c>
      <c r="J60" s="156"/>
      <c r="L60" s="157"/>
      <c r="R60" s="157"/>
    </row>
    <row r="61" spans="2:18" s="139" customFormat="1" x14ac:dyDescent="0.3">
      <c r="B61" s="145"/>
      <c r="C61" s="145"/>
      <c r="D61" s="145"/>
      <c r="E61" s="145"/>
      <c r="F61" s="145"/>
      <c r="G61" s="145"/>
      <c r="H61" s="145"/>
      <c r="I61" s="145"/>
      <c r="J61" s="156"/>
      <c r="L61" s="157"/>
      <c r="R61" s="157"/>
    </row>
    <row r="62" spans="2:18" s="139" customFormat="1" x14ac:dyDescent="0.3">
      <c r="B62" s="145" t="s">
        <v>240</v>
      </c>
      <c r="C62" s="145"/>
      <c r="D62" s="145"/>
      <c r="E62" s="145"/>
      <c r="F62" s="145"/>
      <c r="G62" s="145"/>
      <c r="H62" s="145"/>
      <c r="I62" s="145"/>
      <c r="J62" s="156"/>
      <c r="L62" s="157"/>
      <c r="R62" s="157"/>
    </row>
    <row r="63" spans="2:18" s="139" customFormat="1" ht="13.8" thickBot="1" x14ac:dyDescent="0.35">
      <c r="B63" s="145"/>
      <c r="C63" s="145"/>
      <c r="D63" s="145"/>
      <c r="E63" s="145"/>
      <c r="F63" s="145"/>
      <c r="G63" s="145"/>
      <c r="H63" s="894" t="s">
        <v>204</v>
      </c>
      <c r="I63" s="894"/>
      <c r="J63" s="156"/>
      <c r="L63" s="157"/>
      <c r="R63" s="157"/>
    </row>
    <row r="64" spans="2:18" s="139" customFormat="1" ht="18" customHeight="1" thickBot="1" x14ac:dyDescent="0.35">
      <c r="B64" s="85" t="s">
        <v>235</v>
      </c>
      <c r="C64" s="85" t="s">
        <v>100</v>
      </c>
      <c r="D64" s="85" t="s">
        <v>101</v>
      </c>
      <c r="E64" s="85" t="s">
        <v>102</v>
      </c>
      <c r="F64" s="85" t="s">
        <v>103</v>
      </c>
      <c r="G64" s="85" t="s">
        <v>104</v>
      </c>
      <c r="H64" s="85" t="s">
        <v>236</v>
      </c>
      <c r="I64" s="85" t="s">
        <v>90</v>
      </c>
      <c r="J64" s="156"/>
      <c r="L64" s="157"/>
      <c r="R64" s="157"/>
    </row>
    <row r="65" spans="2:18" s="139" customFormat="1" ht="16.95" customHeight="1" x14ac:dyDescent="0.3">
      <c r="B65" s="317" t="s">
        <v>8</v>
      </c>
      <c r="C65" s="715">
        <v>2127864</v>
      </c>
      <c r="D65" s="715">
        <v>409268</v>
      </c>
      <c r="E65" s="715">
        <v>8823232</v>
      </c>
      <c r="F65" s="715">
        <v>1732397</v>
      </c>
      <c r="G65" s="715">
        <v>760068</v>
      </c>
      <c r="H65" s="342">
        <v>0</v>
      </c>
      <c r="I65" s="716">
        <f>SUM(C65:H65)</f>
        <v>13852829</v>
      </c>
      <c r="J65" s="156"/>
      <c r="L65" s="157"/>
      <c r="R65" s="157"/>
    </row>
    <row r="66" spans="2:18" s="139" customFormat="1" ht="16.95" customHeight="1" x14ac:dyDescent="0.3">
      <c r="B66" s="318" t="s">
        <v>10</v>
      </c>
      <c r="C66" s="715">
        <v>103133</v>
      </c>
      <c r="D66" s="715">
        <v>126199</v>
      </c>
      <c r="E66" s="715">
        <v>989159</v>
      </c>
      <c r="F66" s="715">
        <v>248746</v>
      </c>
      <c r="G66" s="715">
        <v>164428</v>
      </c>
      <c r="H66" s="342">
        <v>0</v>
      </c>
      <c r="I66" s="716">
        <f t="shared" ref="I66:I78" si="6">SUM(C66:H66)</f>
        <v>1631665</v>
      </c>
      <c r="J66" s="156"/>
      <c r="L66" s="157"/>
      <c r="R66" s="157"/>
    </row>
    <row r="67" spans="2:18" s="139" customFormat="1" ht="16.95" customHeight="1" x14ac:dyDescent="0.3">
      <c r="B67" s="318" t="s">
        <v>12</v>
      </c>
      <c r="C67" s="715">
        <v>1787601</v>
      </c>
      <c r="D67" s="715">
        <v>572539</v>
      </c>
      <c r="E67" s="715">
        <v>10854678</v>
      </c>
      <c r="F67" s="715">
        <v>2019630</v>
      </c>
      <c r="G67" s="715">
        <v>3446097</v>
      </c>
      <c r="H67" s="342">
        <v>0</v>
      </c>
      <c r="I67" s="716">
        <f t="shared" si="6"/>
        <v>18680545</v>
      </c>
      <c r="J67" s="156"/>
      <c r="L67" s="157"/>
      <c r="R67" s="157"/>
    </row>
    <row r="68" spans="2:18" s="139" customFormat="1" ht="16.95" customHeight="1" x14ac:dyDescent="0.3">
      <c r="B68" s="318" t="s">
        <v>14</v>
      </c>
      <c r="C68" s="715">
        <v>841295</v>
      </c>
      <c r="D68" s="715">
        <v>89276</v>
      </c>
      <c r="E68" s="715">
        <v>3027496</v>
      </c>
      <c r="F68" s="715">
        <v>628397</v>
      </c>
      <c r="G68" s="715">
        <v>222500</v>
      </c>
      <c r="H68" s="342">
        <v>0</v>
      </c>
      <c r="I68" s="716">
        <f t="shared" si="6"/>
        <v>4808964</v>
      </c>
      <c r="J68" s="156"/>
      <c r="L68" s="157"/>
      <c r="R68" s="157"/>
    </row>
    <row r="69" spans="2:18" s="139" customFormat="1" ht="16.95" customHeight="1" x14ac:dyDescent="0.3">
      <c r="B69" s="318" t="s">
        <v>16</v>
      </c>
      <c r="C69" s="715">
        <v>112481</v>
      </c>
      <c r="D69" s="715">
        <v>24882</v>
      </c>
      <c r="E69" s="715">
        <v>3771674</v>
      </c>
      <c r="F69" s="715">
        <v>107082</v>
      </c>
      <c r="G69" s="715">
        <v>258277</v>
      </c>
      <c r="H69" s="342">
        <v>0</v>
      </c>
      <c r="I69" s="716">
        <f t="shared" si="6"/>
        <v>4274396</v>
      </c>
      <c r="J69" s="156"/>
      <c r="L69" s="157"/>
      <c r="R69" s="157"/>
    </row>
    <row r="70" spans="2:18" s="139" customFormat="1" ht="16.95" customHeight="1" x14ac:dyDescent="0.3">
      <c r="B70" s="318" t="s">
        <v>18</v>
      </c>
      <c r="C70" s="715">
        <v>1231791</v>
      </c>
      <c r="D70" s="715">
        <v>486822</v>
      </c>
      <c r="E70" s="715">
        <v>6245582</v>
      </c>
      <c r="F70" s="715">
        <v>3279880</v>
      </c>
      <c r="G70" s="715">
        <v>693407</v>
      </c>
      <c r="H70" s="342">
        <v>0</v>
      </c>
      <c r="I70" s="716">
        <f t="shared" si="6"/>
        <v>11937482</v>
      </c>
      <c r="J70" s="156"/>
      <c r="L70" s="157"/>
      <c r="R70" s="157"/>
    </row>
    <row r="71" spans="2:18" s="139" customFormat="1" ht="16.95" customHeight="1" x14ac:dyDescent="0.3">
      <c r="B71" s="318" t="s">
        <v>20</v>
      </c>
      <c r="C71" s="715">
        <v>369036</v>
      </c>
      <c r="D71" s="715">
        <v>54680</v>
      </c>
      <c r="E71" s="715">
        <v>3491353</v>
      </c>
      <c r="F71" s="715">
        <v>472065</v>
      </c>
      <c r="G71" s="715">
        <v>196101</v>
      </c>
      <c r="H71" s="342">
        <v>0</v>
      </c>
      <c r="I71" s="716">
        <f t="shared" si="6"/>
        <v>4583235</v>
      </c>
      <c r="J71" s="156"/>
      <c r="L71" s="157"/>
      <c r="R71" s="157"/>
    </row>
    <row r="72" spans="2:18" s="139" customFormat="1" ht="16.95" customHeight="1" x14ac:dyDescent="0.3">
      <c r="B72" s="318" t="s">
        <v>22</v>
      </c>
      <c r="C72" s="715">
        <v>488696</v>
      </c>
      <c r="D72" s="715">
        <v>19482</v>
      </c>
      <c r="E72" s="715">
        <v>4980872</v>
      </c>
      <c r="F72" s="342">
        <v>0</v>
      </c>
      <c r="G72" s="715">
        <v>123844</v>
      </c>
      <c r="H72" s="342">
        <v>0</v>
      </c>
      <c r="I72" s="716">
        <f t="shared" si="6"/>
        <v>5612894</v>
      </c>
      <c r="J72" s="156"/>
      <c r="L72" s="157"/>
      <c r="R72" s="157"/>
    </row>
    <row r="73" spans="2:18" s="139" customFormat="1" ht="16.95" customHeight="1" x14ac:dyDescent="0.3">
      <c r="B73" s="318" t="s">
        <v>24</v>
      </c>
      <c r="C73" s="715">
        <v>3878</v>
      </c>
      <c r="D73" s="715">
        <v>752</v>
      </c>
      <c r="E73" s="715">
        <v>255779</v>
      </c>
      <c r="F73" s="715">
        <v>8297</v>
      </c>
      <c r="G73" s="715">
        <v>29289</v>
      </c>
      <c r="H73" s="342">
        <v>0</v>
      </c>
      <c r="I73" s="716">
        <f t="shared" si="6"/>
        <v>297995</v>
      </c>
      <c r="J73" s="156"/>
      <c r="L73" s="157"/>
      <c r="R73" s="157"/>
    </row>
    <row r="74" spans="2:18" s="139" customFormat="1" ht="16.95" customHeight="1" x14ac:dyDescent="0.3">
      <c r="B74" s="318" t="s">
        <v>34</v>
      </c>
      <c r="C74" s="715">
        <v>9420</v>
      </c>
      <c r="D74" s="715">
        <v>18684</v>
      </c>
      <c r="E74" s="715">
        <v>260600</v>
      </c>
      <c r="F74" s="715">
        <v>5516870</v>
      </c>
      <c r="G74" s="715">
        <v>157793</v>
      </c>
      <c r="H74" s="715">
        <v>6088496</v>
      </c>
      <c r="I74" s="716">
        <f t="shared" si="6"/>
        <v>12051863</v>
      </c>
      <c r="J74" s="156"/>
      <c r="L74" s="157"/>
      <c r="R74" s="157"/>
    </row>
    <row r="75" spans="2:18" s="139" customFormat="1" ht="16.95" customHeight="1" x14ac:dyDescent="0.3">
      <c r="B75" s="318" t="s">
        <v>26</v>
      </c>
      <c r="C75" s="715">
        <v>85608</v>
      </c>
      <c r="D75" s="715">
        <v>15229</v>
      </c>
      <c r="E75" s="715">
        <v>1346927</v>
      </c>
      <c r="F75" s="715">
        <v>95074</v>
      </c>
      <c r="G75" s="715">
        <v>85315</v>
      </c>
      <c r="H75" s="342">
        <v>0</v>
      </c>
      <c r="I75" s="716">
        <f t="shared" si="6"/>
        <v>1628153</v>
      </c>
      <c r="J75" s="156"/>
      <c r="L75" s="157"/>
      <c r="R75" s="157"/>
    </row>
    <row r="76" spans="2:18" s="139" customFormat="1" ht="16.95" customHeight="1" x14ac:dyDescent="0.3">
      <c r="B76" s="318" t="s">
        <v>28</v>
      </c>
      <c r="C76" s="715">
        <v>301878</v>
      </c>
      <c r="D76" s="715">
        <v>41365</v>
      </c>
      <c r="E76" s="715">
        <v>4912944</v>
      </c>
      <c r="F76" s="715">
        <v>159001</v>
      </c>
      <c r="G76" s="715">
        <v>271570</v>
      </c>
      <c r="H76" s="342">
        <v>0</v>
      </c>
      <c r="I76" s="716">
        <f t="shared" si="6"/>
        <v>5686758</v>
      </c>
      <c r="J76" s="156"/>
      <c r="L76" s="157"/>
      <c r="R76" s="157"/>
    </row>
    <row r="77" spans="2:18" s="139" customFormat="1" ht="16.95" customHeight="1" x14ac:dyDescent="0.3">
      <c r="B77" s="318" t="s">
        <v>30</v>
      </c>
      <c r="C77" s="715">
        <v>8003</v>
      </c>
      <c r="D77" s="715">
        <v>0</v>
      </c>
      <c r="E77" s="715">
        <v>728921</v>
      </c>
      <c r="F77" s="715">
        <v>25769</v>
      </c>
      <c r="G77" s="715">
        <v>84424</v>
      </c>
      <c r="H77" s="342">
        <v>0</v>
      </c>
      <c r="I77" s="716">
        <f t="shared" si="6"/>
        <v>847117</v>
      </c>
      <c r="J77" s="156"/>
      <c r="L77" s="157"/>
      <c r="R77" s="157"/>
    </row>
    <row r="78" spans="2:18" s="139" customFormat="1" ht="16.95" customHeight="1" x14ac:dyDescent="0.3">
      <c r="B78" s="318" t="s">
        <v>32</v>
      </c>
      <c r="C78" s="715">
        <v>1417574</v>
      </c>
      <c r="D78" s="715">
        <v>417296</v>
      </c>
      <c r="E78" s="715">
        <v>11586993</v>
      </c>
      <c r="F78" s="715">
        <v>4584377</v>
      </c>
      <c r="G78" s="715">
        <v>1364655</v>
      </c>
      <c r="H78" s="342">
        <v>0</v>
      </c>
      <c r="I78" s="716">
        <f t="shared" si="6"/>
        <v>19370895</v>
      </c>
      <c r="J78" s="156"/>
      <c r="L78" s="157"/>
      <c r="R78" s="157"/>
    </row>
    <row r="79" spans="2:18" s="139" customFormat="1" ht="16.95" customHeight="1" thickBot="1" x14ac:dyDescent="0.35">
      <c r="B79" s="701" t="s">
        <v>90</v>
      </c>
      <c r="C79" s="717">
        <f t="shared" ref="C79:H79" si="7">SUM(C65:C78)</f>
        <v>8888258</v>
      </c>
      <c r="D79" s="717">
        <f t="shared" si="7"/>
        <v>2276474</v>
      </c>
      <c r="E79" s="717">
        <f t="shared" si="7"/>
        <v>61276210</v>
      </c>
      <c r="F79" s="717">
        <f t="shared" si="7"/>
        <v>18877585</v>
      </c>
      <c r="G79" s="717">
        <f t="shared" si="7"/>
        <v>7857768</v>
      </c>
      <c r="H79" s="717">
        <f t="shared" si="7"/>
        <v>6088496</v>
      </c>
      <c r="I79" s="717">
        <f>SUM(C79:H79)</f>
        <v>105264791</v>
      </c>
      <c r="J79" s="156"/>
      <c r="L79" s="157"/>
      <c r="R79" s="157"/>
    </row>
    <row r="80" spans="2:18" s="139" customFormat="1" x14ac:dyDescent="0.3">
      <c r="B80" s="146"/>
      <c r="C80" s="161"/>
      <c r="D80" s="161"/>
      <c r="E80" s="161"/>
      <c r="F80" s="161"/>
      <c r="G80" s="161"/>
      <c r="H80" s="161"/>
      <c r="I80" s="161"/>
      <c r="J80" s="156"/>
      <c r="L80" s="157"/>
      <c r="R80" s="157"/>
    </row>
    <row r="81" spans="2:18" s="139" customFormat="1" x14ac:dyDescent="0.3">
      <c r="B81" s="146"/>
      <c r="C81" s="161"/>
      <c r="D81" s="161"/>
      <c r="E81" s="161"/>
      <c r="F81" s="161"/>
      <c r="G81" s="161"/>
      <c r="H81" s="161"/>
      <c r="I81" s="161"/>
      <c r="J81" s="156"/>
      <c r="L81" s="157"/>
      <c r="R81" s="157"/>
    </row>
    <row r="82" spans="2:18" s="139" customFormat="1" x14ac:dyDescent="0.3">
      <c r="B82" s="890" t="s">
        <v>241</v>
      </c>
      <c r="C82" s="890"/>
      <c r="D82" s="890"/>
      <c r="E82" s="890"/>
      <c r="F82" s="890"/>
      <c r="G82" s="890"/>
      <c r="H82" s="161"/>
      <c r="I82" s="161"/>
      <c r="J82" s="156"/>
      <c r="L82" s="157"/>
      <c r="R82" s="157"/>
    </row>
    <row r="83" spans="2:18" s="139" customFormat="1" ht="13.8" thickBot="1" x14ac:dyDescent="0.35">
      <c r="B83" s="146"/>
      <c r="C83" s="161"/>
      <c r="D83" s="161"/>
      <c r="E83" s="161"/>
      <c r="F83" s="161"/>
      <c r="G83" s="161"/>
      <c r="H83" s="894" t="s">
        <v>204</v>
      </c>
      <c r="I83" s="894"/>
      <c r="J83" s="156"/>
      <c r="L83" s="157"/>
      <c r="R83" s="157"/>
    </row>
    <row r="84" spans="2:18" s="139" customFormat="1" ht="18" customHeight="1" thickBot="1" x14ac:dyDescent="0.35">
      <c r="B84" s="85" t="s">
        <v>235</v>
      </c>
      <c r="C84" s="85" t="s">
        <v>100</v>
      </c>
      <c r="D84" s="85" t="s">
        <v>101</v>
      </c>
      <c r="E84" s="85" t="s">
        <v>102</v>
      </c>
      <c r="F84" s="85" t="s">
        <v>103</v>
      </c>
      <c r="G84" s="85" t="s">
        <v>104</v>
      </c>
      <c r="H84" s="85" t="s">
        <v>236</v>
      </c>
      <c r="I84" s="85" t="s">
        <v>90</v>
      </c>
      <c r="J84" s="156"/>
      <c r="L84" s="157"/>
      <c r="R84" s="157"/>
    </row>
    <row r="85" spans="2:18" s="139" customFormat="1" ht="16.95" customHeight="1" x14ac:dyDescent="0.3">
      <c r="B85" s="317" t="s">
        <v>8</v>
      </c>
      <c r="C85" s="296">
        <v>2315498</v>
      </c>
      <c r="D85" s="296">
        <v>453996</v>
      </c>
      <c r="E85" s="296">
        <v>10250178</v>
      </c>
      <c r="F85" s="296">
        <v>3853022</v>
      </c>
      <c r="G85" s="296">
        <v>1222565</v>
      </c>
      <c r="H85" s="297">
        <v>0</v>
      </c>
      <c r="I85" s="299">
        <f>SUM(C85:H85)</f>
        <v>18095259</v>
      </c>
      <c r="J85" s="156"/>
      <c r="K85" s="162"/>
      <c r="L85" s="157"/>
      <c r="R85" s="157"/>
    </row>
    <row r="86" spans="2:18" s="139" customFormat="1" ht="16.95" customHeight="1" x14ac:dyDescent="0.3">
      <c r="B86" s="318" t="s">
        <v>10</v>
      </c>
      <c r="C86" s="296">
        <v>129329</v>
      </c>
      <c r="D86" s="296">
        <v>119128</v>
      </c>
      <c r="E86" s="296">
        <v>969120</v>
      </c>
      <c r="F86" s="296">
        <v>217279</v>
      </c>
      <c r="G86" s="298">
        <v>186605</v>
      </c>
      <c r="H86" s="297">
        <v>0</v>
      </c>
      <c r="I86" s="299">
        <f t="shared" ref="I86:I98" si="8">SUM(C86:H86)</f>
        <v>1621461</v>
      </c>
      <c r="J86" s="156"/>
      <c r="K86" s="162"/>
      <c r="L86" s="157"/>
      <c r="R86" s="157"/>
    </row>
    <row r="87" spans="2:18" s="139" customFormat="1" ht="16.95" customHeight="1" x14ac:dyDescent="0.3">
      <c r="B87" s="318" t="s">
        <v>12</v>
      </c>
      <c r="C87" s="296">
        <v>1638711</v>
      </c>
      <c r="D87" s="296">
        <v>643140</v>
      </c>
      <c r="E87" s="296">
        <v>11075512</v>
      </c>
      <c r="F87" s="296">
        <v>1747370</v>
      </c>
      <c r="G87" s="296">
        <v>3296672</v>
      </c>
      <c r="H87" s="297">
        <v>0</v>
      </c>
      <c r="I87" s="299">
        <f t="shared" si="8"/>
        <v>18401405</v>
      </c>
      <c r="J87" s="156"/>
      <c r="K87" s="162"/>
      <c r="L87" s="157"/>
      <c r="R87" s="157"/>
    </row>
    <row r="88" spans="2:18" s="139" customFormat="1" ht="16.95" customHeight="1" x14ac:dyDescent="0.3">
      <c r="B88" s="318" t="s">
        <v>14</v>
      </c>
      <c r="C88" s="296">
        <v>844040</v>
      </c>
      <c r="D88" s="296">
        <v>69248</v>
      </c>
      <c r="E88" s="296">
        <v>3409852</v>
      </c>
      <c r="F88" s="296">
        <v>459805.04200000002</v>
      </c>
      <c r="G88" s="296">
        <v>219603.01552000002</v>
      </c>
      <c r="H88" s="297">
        <v>0</v>
      </c>
      <c r="I88" s="299">
        <f t="shared" si="8"/>
        <v>5002548.0575200003</v>
      </c>
      <c r="J88" s="156"/>
      <c r="K88" s="162"/>
      <c r="L88" s="157"/>
      <c r="R88" s="157"/>
    </row>
    <row r="89" spans="2:18" s="139" customFormat="1" ht="16.95" customHeight="1" x14ac:dyDescent="0.3">
      <c r="B89" s="318" t="s">
        <v>16</v>
      </c>
      <c r="C89" s="296">
        <v>105402</v>
      </c>
      <c r="D89" s="296">
        <v>13539</v>
      </c>
      <c r="E89" s="296">
        <v>3715803</v>
      </c>
      <c r="F89" s="296">
        <v>41849</v>
      </c>
      <c r="G89" s="296">
        <v>316367</v>
      </c>
      <c r="H89" s="297">
        <v>0</v>
      </c>
      <c r="I89" s="299">
        <f t="shared" si="8"/>
        <v>4192960</v>
      </c>
      <c r="J89" s="156"/>
      <c r="K89" s="162"/>
      <c r="L89" s="157"/>
      <c r="R89" s="157"/>
    </row>
    <row r="90" spans="2:18" s="139" customFormat="1" ht="16.95" customHeight="1" x14ac:dyDescent="0.3">
      <c r="B90" s="318" t="s">
        <v>18</v>
      </c>
      <c r="C90" s="296">
        <v>1164021</v>
      </c>
      <c r="D90" s="296">
        <v>463348</v>
      </c>
      <c r="E90" s="296">
        <v>6037369</v>
      </c>
      <c r="F90" s="296">
        <v>2830214</v>
      </c>
      <c r="G90" s="296">
        <v>752718</v>
      </c>
      <c r="H90" s="297">
        <v>0</v>
      </c>
      <c r="I90" s="299">
        <f t="shared" si="8"/>
        <v>11247670</v>
      </c>
      <c r="J90" s="156"/>
      <c r="K90" s="162"/>
      <c r="L90" s="157"/>
      <c r="R90" s="157"/>
    </row>
    <row r="91" spans="2:18" s="139" customFormat="1" ht="16.95" customHeight="1" x14ac:dyDescent="0.3">
      <c r="B91" s="318" t="s">
        <v>20</v>
      </c>
      <c r="C91" s="296">
        <v>378781</v>
      </c>
      <c r="D91" s="296">
        <v>57553</v>
      </c>
      <c r="E91" s="296">
        <v>3540374</v>
      </c>
      <c r="F91" s="296">
        <v>188338</v>
      </c>
      <c r="G91" s="296">
        <v>229411</v>
      </c>
      <c r="H91" s="297">
        <v>0</v>
      </c>
      <c r="I91" s="299">
        <f t="shared" si="8"/>
        <v>4394457</v>
      </c>
      <c r="J91" s="156"/>
      <c r="K91" s="162"/>
      <c r="L91" s="157"/>
      <c r="R91" s="157"/>
    </row>
    <row r="92" spans="2:18" s="139" customFormat="1" ht="16.95" customHeight="1" x14ac:dyDescent="0.3">
      <c r="B92" s="318" t="s">
        <v>22</v>
      </c>
      <c r="C92" s="296">
        <v>311696</v>
      </c>
      <c r="D92" s="296">
        <v>14433</v>
      </c>
      <c r="E92" s="296">
        <v>4490746</v>
      </c>
      <c r="F92" s="297">
        <v>0</v>
      </c>
      <c r="G92" s="296">
        <v>138022</v>
      </c>
      <c r="H92" s="297">
        <v>0</v>
      </c>
      <c r="I92" s="299">
        <f t="shared" si="8"/>
        <v>4954897</v>
      </c>
      <c r="J92" s="156"/>
      <c r="K92" s="162"/>
      <c r="L92" s="157"/>
      <c r="R92" s="157"/>
    </row>
    <row r="93" spans="2:18" s="139" customFormat="1" ht="16.95" customHeight="1" x14ac:dyDescent="0.3">
      <c r="B93" s="318" t="s">
        <v>24</v>
      </c>
      <c r="C93" s="296">
        <v>3290.0527576200002</v>
      </c>
      <c r="D93" s="296">
        <v>405.26125000000002</v>
      </c>
      <c r="E93" s="296">
        <v>78222.888387180021</v>
      </c>
      <c r="F93" s="296">
        <v>2622</v>
      </c>
      <c r="G93" s="296">
        <v>11438.413413499999</v>
      </c>
      <c r="H93" s="297">
        <v>0</v>
      </c>
      <c r="I93" s="299">
        <f t="shared" si="8"/>
        <v>95978.615808300034</v>
      </c>
      <c r="J93" s="156"/>
      <c r="K93" s="162"/>
      <c r="L93" s="157"/>
      <c r="R93" s="157"/>
    </row>
    <row r="94" spans="2:18" s="139" customFormat="1" ht="16.95" customHeight="1" x14ac:dyDescent="0.3">
      <c r="B94" s="318" t="s">
        <v>34</v>
      </c>
      <c r="C94" s="296">
        <v>2554</v>
      </c>
      <c r="D94" s="296">
        <v>27306</v>
      </c>
      <c r="E94" s="296">
        <v>390150</v>
      </c>
      <c r="F94" s="296">
        <v>4964266</v>
      </c>
      <c r="G94" s="296">
        <v>1666576</v>
      </c>
      <c r="H94" s="296">
        <v>6307350</v>
      </c>
      <c r="I94" s="299">
        <f t="shared" si="8"/>
        <v>13358202</v>
      </c>
      <c r="J94" s="156"/>
      <c r="K94" s="162"/>
      <c r="L94" s="157"/>
      <c r="R94" s="157"/>
    </row>
    <row r="95" spans="2:18" s="139" customFormat="1" ht="16.95" customHeight="1" x14ac:dyDescent="0.3">
      <c r="B95" s="318" t="s">
        <v>26</v>
      </c>
      <c r="C95" s="296">
        <v>71121</v>
      </c>
      <c r="D95" s="296">
        <v>17188</v>
      </c>
      <c r="E95" s="296">
        <v>1313241</v>
      </c>
      <c r="F95" s="296">
        <v>68068</v>
      </c>
      <c r="G95" s="296">
        <v>95285</v>
      </c>
      <c r="H95" s="297">
        <v>0</v>
      </c>
      <c r="I95" s="299">
        <f t="shared" si="8"/>
        <v>1564903</v>
      </c>
      <c r="J95" s="156"/>
      <c r="K95" s="162"/>
      <c r="L95" s="157"/>
      <c r="R95" s="157"/>
    </row>
    <row r="96" spans="2:18" s="139" customFormat="1" ht="16.95" customHeight="1" x14ac:dyDescent="0.3">
      <c r="B96" s="318" t="s">
        <v>28</v>
      </c>
      <c r="C96" s="296">
        <v>268824</v>
      </c>
      <c r="D96" s="296">
        <v>18583</v>
      </c>
      <c r="E96" s="296">
        <v>5026352</v>
      </c>
      <c r="F96" s="296">
        <v>121540</v>
      </c>
      <c r="G96" s="296">
        <v>258865</v>
      </c>
      <c r="H96" s="297">
        <v>0</v>
      </c>
      <c r="I96" s="299">
        <f t="shared" si="8"/>
        <v>5694164</v>
      </c>
      <c r="J96" s="156"/>
      <c r="K96" s="162"/>
      <c r="L96" s="157"/>
      <c r="R96" s="157"/>
    </row>
    <row r="97" spans="1:19" s="139" customFormat="1" ht="16.95" customHeight="1" x14ac:dyDescent="0.3">
      <c r="B97" s="318" t="s">
        <v>30</v>
      </c>
      <c r="C97" s="296">
        <v>8478.1693300000006</v>
      </c>
      <c r="D97" s="799">
        <v>0</v>
      </c>
      <c r="E97" s="296">
        <v>723039.78500000003</v>
      </c>
      <c r="F97" s="296">
        <v>27036.202000000001</v>
      </c>
      <c r="G97" s="296">
        <v>139525.21227999998</v>
      </c>
      <c r="H97" s="297">
        <v>0</v>
      </c>
      <c r="I97" s="299">
        <f t="shared" si="8"/>
        <v>898079.36861</v>
      </c>
      <c r="J97" s="156"/>
      <c r="K97" s="162"/>
      <c r="L97" s="157"/>
      <c r="R97" s="157"/>
    </row>
    <row r="98" spans="1:19" s="139" customFormat="1" ht="16.95" customHeight="1" x14ac:dyDescent="0.3">
      <c r="B98" s="318" t="s">
        <v>32</v>
      </c>
      <c r="C98" s="296">
        <v>1028246</v>
      </c>
      <c r="D98" s="296">
        <v>487700</v>
      </c>
      <c r="E98" s="296">
        <v>12665597</v>
      </c>
      <c r="F98" s="296">
        <v>2072252</v>
      </c>
      <c r="G98" s="296">
        <v>1908971</v>
      </c>
      <c r="H98" s="297">
        <v>0</v>
      </c>
      <c r="I98" s="299">
        <f t="shared" si="8"/>
        <v>18162766</v>
      </c>
      <c r="J98" s="156"/>
      <c r="K98" s="162"/>
      <c r="L98" s="157"/>
      <c r="R98" s="157"/>
    </row>
    <row r="99" spans="1:19" s="139" customFormat="1" ht="16.95" customHeight="1" thickBot="1" x14ac:dyDescent="0.35">
      <c r="B99" s="701" t="s">
        <v>90</v>
      </c>
      <c r="C99" s="387">
        <f t="shared" ref="C99:H99" si="9">SUM(C85:C98)</f>
        <v>8269991.2220876198</v>
      </c>
      <c r="D99" s="387">
        <f t="shared" si="9"/>
        <v>2385567.26125</v>
      </c>
      <c r="E99" s="387">
        <f t="shared" si="9"/>
        <v>63685556.673387177</v>
      </c>
      <c r="F99" s="387">
        <f t="shared" si="9"/>
        <v>16593661.243999999</v>
      </c>
      <c r="G99" s="387">
        <f t="shared" si="9"/>
        <v>10442623.641213501</v>
      </c>
      <c r="H99" s="387">
        <f t="shared" si="9"/>
        <v>6307350</v>
      </c>
      <c r="I99" s="387">
        <f>SUM(C99:H99)</f>
        <v>107684750.0419383</v>
      </c>
      <c r="J99" s="156"/>
      <c r="L99" s="157"/>
      <c r="R99" s="157"/>
    </row>
    <row r="100" spans="1:19" s="139" customFormat="1" x14ac:dyDescent="0.3">
      <c r="B100" s="146"/>
      <c r="C100" s="161"/>
      <c r="D100" s="161"/>
      <c r="E100" s="161"/>
      <c r="F100" s="161"/>
      <c r="G100" s="161"/>
      <c r="H100" s="161"/>
      <c r="I100" s="161"/>
      <c r="J100" s="156"/>
      <c r="L100" s="157"/>
      <c r="R100" s="157"/>
    </row>
    <row r="101" spans="1:19" s="139" customFormat="1" x14ac:dyDescent="0.3">
      <c r="B101" s="146"/>
      <c r="C101" s="161"/>
      <c r="D101" s="161"/>
      <c r="E101" s="161"/>
      <c r="F101" s="161"/>
      <c r="G101" s="161"/>
      <c r="H101" s="161"/>
      <c r="I101" s="160"/>
      <c r="J101" s="156"/>
      <c r="L101" s="157"/>
      <c r="R101" s="157"/>
    </row>
    <row r="102" spans="1:19" s="139" customFormat="1" x14ac:dyDescent="0.3">
      <c r="B102" s="145"/>
      <c r="I102" s="140"/>
      <c r="J102" s="156"/>
      <c r="L102" s="157"/>
      <c r="R102" s="157"/>
    </row>
    <row r="103" spans="1:19" x14ac:dyDescent="0.3">
      <c r="B103" s="145"/>
      <c r="C103" s="163"/>
      <c r="D103" s="163"/>
      <c r="E103" s="163"/>
      <c r="F103" s="163"/>
      <c r="G103" s="163"/>
      <c r="H103" s="163"/>
      <c r="I103" s="164">
        <v>71</v>
      </c>
      <c r="K103" s="142"/>
      <c r="L103" s="140"/>
      <c r="M103" s="153"/>
      <c r="N103" s="153"/>
      <c r="O103" s="153"/>
      <c r="P103" s="153"/>
      <c r="Q103" s="153"/>
      <c r="R103" s="153"/>
      <c r="S103" s="137"/>
    </row>
    <row r="104" spans="1:19" x14ac:dyDescent="0.3">
      <c r="B104" s="145"/>
      <c r="C104" s="163"/>
      <c r="D104" s="163"/>
      <c r="E104" s="163"/>
      <c r="F104" s="163"/>
      <c r="G104" s="163"/>
      <c r="H104" s="163"/>
      <c r="I104" s="164"/>
      <c r="K104" s="142"/>
      <c r="L104" s="140"/>
      <c r="M104" s="153"/>
      <c r="N104" s="153"/>
      <c r="O104" s="153"/>
      <c r="P104" s="153"/>
      <c r="Q104" s="153"/>
      <c r="R104" s="153"/>
      <c r="S104" s="137"/>
    </row>
    <row r="105" spans="1:19" s="139" customFormat="1" ht="14.4" x14ac:dyDescent="0.3">
      <c r="A105"/>
      <c r="B105"/>
      <c r="C105"/>
      <c r="D105"/>
      <c r="E105"/>
      <c r="F105"/>
      <c r="G105"/>
      <c r="H105"/>
      <c r="I105"/>
      <c r="J105"/>
      <c r="K105" s="142"/>
      <c r="L105" s="145"/>
      <c r="M105" s="163"/>
      <c r="N105" s="163"/>
      <c r="O105" s="163"/>
      <c r="P105" s="163"/>
      <c r="Q105" s="163"/>
      <c r="R105" s="163"/>
      <c r="S105" s="137"/>
    </row>
    <row r="106" spans="1:19" ht="14.4" x14ac:dyDescent="0.3">
      <c r="A106"/>
      <c r="B106"/>
      <c r="C106"/>
      <c r="D106"/>
      <c r="E106"/>
      <c r="F106"/>
      <c r="G106"/>
      <c r="H106"/>
      <c r="I106"/>
      <c r="J106"/>
    </row>
    <row r="107" spans="1:19" ht="14.4" x14ac:dyDescent="0.3">
      <c r="A107"/>
      <c r="B107"/>
      <c r="C107"/>
      <c r="D107"/>
      <c r="E107"/>
      <c r="F107"/>
      <c r="G107"/>
      <c r="H107"/>
      <c r="I107"/>
      <c r="J107"/>
    </row>
    <row r="108" spans="1:19" ht="14.4" x14ac:dyDescent="0.3">
      <c r="A108"/>
      <c r="B108"/>
      <c r="C108"/>
      <c r="D108"/>
      <c r="E108"/>
      <c r="F108"/>
      <c r="G108"/>
      <c r="H108"/>
      <c r="I108"/>
      <c r="J108"/>
    </row>
    <row r="109" spans="1:19" ht="14.4" x14ac:dyDescent="0.3">
      <c r="A109"/>
      <c r="B109"/>
      <c r="C109"/>
      <c r="D109"/>
      <c r="E109"/>
      <c r="F109"/>
      <c r="G109"/>
      <c r="H109"/>
      <c r="I109"/>
      <c r="J109"/>
    </row>
    <row r="110" spans="1:19" ht="14.4" x14ac:dyDescent="0.3">
      <c r="A110"/>
      <c r="B110"/>
      <c r="C110"/>
      <c r="D110"/>
      <c r="E110"/>
      <c r="F110"/>
      <c r="G110"/>
      <c r="H110"/>
      <c r="I110"/>
      <c r="J110"/>
    </row>
    <row r="111" spans="1:19" ht="14.4" x14ac:dyDescent="0.3">
      <c r="A111"/>
      <c r="B111"/>
      <c r="C111"/>
      <c r="D111"/>
      <c r="E111"/>
      <c r="F111"/>
      <c r="G111"/>
      <c r="H111"/>
      <c r="I111"/>
      <c r="J111"/>
    </row>
    <row r="112" spans="1:19" ht="14.4" x14ac:dyDescent="0.3">
      <c r="A112"/>
      <c r="B112"/>
      <c r="C112"/>
      <c r="D112"/>
      <c r="E112"/>
      <c r="F112"/>
      <c r="G112"/>
      <c r="H112"/>
      <c r="I112"/>
      <c r="J112"/>
    </row>
    <row r="113" spans="1:13" ht="14.4" x14ac:dyDescent="0.3">
      <c r="A113"/>
      <c r="B113"/>
      <c r="C113"/>
      <c r="D113"/>
      <c r="E113"/>
      <c r="F113"/>
      <c r="G113"/>
      <c r="H113"/>
      <c r="I113"/>
      <c r="J113"/>
    </row>
    <row r="114" spans="1:13" ht="14.4" x14ac:dyDescent="0.3">
      <c r="A114"/>
      <c r="B114"/>
      <c r="C114"/>
      <c r="D114"/>
      <c r="E114"/>
      <c r="F114"/>
      <c r="G114"/>
      <c r="H114"/>
      <c r="I114"/>
      <c r="J114"/>
    </row>
    <row r="115" spans="1:13" ht="14.4" x14ac:dyDescent="0.3">
      <c r="A115"/>
      <c r="B115"/>
      <c r="C115"/>
      <c r="D115"/>
      <c r="E115"/>
      <c r="F115"/>
      <c r="G115"/>
      <c r="H115"/>
      <c r="I115"/>
      <c r="J115"/>
    </row>
    <row r="116" spans="1:13" ht="14.4" x14ac:dyDescent="0.3">
      <c r="A116"/>
      <c r="B116"/>
      <c r="C116"/>
      <c r="D116"/>
      <c r="E116"/>
      <c r="F116"/>
      <c r="G116"/>
      <c r="H116"/>
      <c r="I116"/>
      <c r="J116"/>
    </row>
    <row r="117" spans="1:13" ht="14.4" x14ac:dyDescent="0.3">
      <c r="A117"/>
      <c r="B117"/>
      <c r="C117"/>
      <c r="D117"/>
      <c r="E117"/>
      <c r="F117"/>
      <c r="G117"/>
      <c r="H117"/>
      <c r="I117"/>
      <c r="J117"/>
    </row>
    <row r="118" spans="1:13" ht="14.4" x14ac:dyDescent="0.3">
      <c r="A118"/>
      <c r="B118"/>
      <c r="C118"/>
      <c r="D118"/>
      <c r="E118"/>
      <c r="F118"/>
      <c r="G118"/>
      <c r="H118"/>
      <c r="I118"/>
      <c r="J118"/>
    </row>
    <row r="119" spans="1:13" ht="14.4" x14ac:dyDescent="0.3">
      <c r="A119"/>
      <c r="B119"/>
      <c r="C119"/>
      <c r="D119"/>
      <c r="E119"/>
      <c r="F119"/>
      <c r="G119"/>
      <c r="H119"/>
      <c r="I119"/>
      <c r="J119"/>
    </row>
    <row r="120" spans="1:13" ht="14.4" x14ac:dyDescent="0.3">
      <c r="A120"/>
      <c r="B120"/>
      <c r="C120"/>
      <c r="D120"/>
      <c r="E120"/>
      <c r="F120"/>
      <c r="G120"/>
      <c r="H120"/>
      <c r="I120"/>
      <c r="J120"/>
    </row>
    <row r="121" spans="1:13" ht="14.4" x14ac:dyDescent="0.3">
      <c r="A121"/>
      <c r="B121"/>
      <c r="C121"/>
      <c r="D121"/>
      <c r="E121"/>
      <c r="F121"/>
      <c r="G121"/>
      <c r="H121"/>
      <c r="I121"/>
      <c r="J121"/>
    </row>
    <row r="122" spans="1:13" ht="14.4" x14ac:dyDescent="0.3">
      <c r="A122"/>
      <c r="B122"/>
      <c r="C122"/>
      <c r="D122"/>
      <c r="E122"/>
      <c r="F122"/>
      <c r="G122"/>
      <c r="H122"/>
      <c r="I122"/>
      <c r="J122"/>
    </row>
    <row r="123" spans="1:13" ht="14.4" x14ac:dyDescent="0.3">
      <c r="A123"/>
      <c r="B123"/>
      <c r="C123"/>
      <c r="D123"/>
      <c r="E123"/>
      <c r="F123"/>
      <c r="G123"/>
      <c r="H123"/>
      <c r="I123"/>
      <c r="J123"/>
      <c r="M123" s="142"/>
    </row>
    <row r="124" spans="1:13" ht="14.4" x14ac:dyDescent="0.3">
      <c r="A124"/>
      <c r="B124"/>
      <c r="C124"/>
      <c r="D124"/>
      <c r="E124"/>
      <c r="F124"/>
      <c r="G124"/>
      <c r="H124"/>
      <c r="I124"/>
      <c r="J124"/>
    </row>
    <row r="125" spans="1:13" ht="14.4" x14ac:dyDescent="0.3">
      <c r="A125"/>
      <c r="B125"/>
      <c r="C125"/>
      <c r="D125"/>
      <c r="E125"/>
      <c r="F125"/>
      <c r="G125"/>
      <c r="H125"/>
      <c r="I125"/>
      <c r="J125"/>
    </row>
    <row r="126" spans="1:13" x14ac:dyDescent="0.3">
      <c r="B126" s="145"/>
      <c r="C126" s="163"/>
      <c r="D126" s="163"/>
      <c r="E126" s="163"/>
      <c r="F126" s="163"/>
      <c r="G126" s="163"/>
      <c r="H126" s="163"/>
      <c r="I126" s="163"/>
    </row>
    <row r="127" spans="1:13" x14ac:dyDescent="0.3">
      <c r="B127" s="890"/>
      <c r="C127" s="890"/>
      <c r="D127" s="890"/>
      <c r="E127" s="890"/>
      <c r="F127" s="890"/>
      <c r="G127" s="890"/>
      <c r="H127" s="163"/>
      <c r="I127" s="163"/>
    </row>
    <row r="128" spans="1:13" x14ac:dyDescent="0.3">
      <c r="B128" s="145"/>
      <c r="C128" s="163"/>
      <c r="D128" s="163"/>
      <c r="E128" s="163"/>
      <c r="F128" s="163"/>
      <c r="G128" s="163"/>
      <c r="H128" s="891"/>
      <c r="I128" s="891"/>
    </row>
    <row r="129" spans="2:15" x14ac:dyDescent="0.3">
      <c r="B129" s="892"/>
      <c r="C129" s="887"/>
      <c r="D129" s="893"/>
      <c r="E129" s="893"/>
      <c r="F129" s="887"/>
      <c r="G129" s="887"/>
      <c r="H129" s="887"/>
      <c r="I129" s="887"/>
    </row>
    <row r="130" spans="2:15" x14ac:dyDescent="0.3">
      <c r="B130" s="892"/>
      <c r="C130" s="887"/>
      <c r="D130" s="893"/>
      <c r="E130" s="893"/>
      <c r="F130" s="887"/>
      <c r="G130" s="887"/>
      <c r="H130" s="887"/>
      <c r="I130" s="887"/>
    </row>
    <row r="131" spans="2:15" x14ac:dyDescent="0.3">
      <c r="B131" s="892"/>
      <c r="C131" s="887"/>
      <c r="D131" s="893"/>
      <c r="E131" s="893"/>
      <c r="F131" s="887"/>
      <c r="G131" s="887"/>
      <c r="H131" s="887"/>
      <c r="I131" s="887"/>
    </row>
    <row r="132" spans="2:15" x14ac:dyDescent="0.3">
      <c r="C132" s="153"/>
      <c r="D132" s="153"/>
      <c r="E132" s="153"/>
      <c r="F132" s="153"/>
      <c r="G132" s="153"/>
      <c r="H132" s="153"/>
      <c r="I132" s="137"/>
      <c r="K132" s="142"/>
      <c r="L132" s="142"/>
      <c r="M132" s="142"/>
      <c r="N132" s="142"/>
      <c r="O132" s="142"/>
    </row>
    <row r="133" spans="2:15" x14ac:dyDescent="0.3">
      <c r="B133" s="140"/>
      <c r="C133" s="153"/>
      <c r="D133" s="153"/>
      <c r="E133" s="153"/>
      <c r="F133" s="153"/>
      <c r="G133" s="153"/>
      <c r="H133" s="153"/>
      <c r="I133" s="137"/>
      <c r="K133" s="142"/>
      <c r="L133" s="142"/>
      <c r="M133" s="142"/>
      <c r="N133" s="142"/>
      <c r="O133" s="142"/>
    </row>
    <row r="134" spans="2:15" x14ac:dyDescent="0.3">
      <c r="B134" s="140"/>
      <c r="C134" s="153"/>
      <c r="D134" s="153"/>
      <c r="E134" s="153"/>
      <c r="F134" s="153"/>
      <c r="G134" s="153"/>
      <c r="H134" s="153"/>
      <c r="I134" s="137"/>
      <c r="K134" s="142"/>
      <c r="L134" s="142"/>
      <c r="M134" s="142"/>
      <c r="N134" s="142"/>
      <c r="O134" s="142"/>
    </row>
    <row r="135" spans="2:15" x14ac:dyDescent="0.3">
      <c r="C135" s="153"/>
      <c r="D135" s="153"/>
      <c r="E135" s="153"/>
      <c r="F135" s="153"/>
      <c r="G135" s="153"/>
      <c r="H135" s="153"/>
      <c r="I135" s="137"/>
      <c r="K135" s="142"/>
      <c r="L135" s="142"/>
      <c r="M135" s="142"/>
      <c r="N135" s="142"/>
      <c r="O135" s="142"/>
    </row>
    <row r="136" spans="2:15" x14ac:dyDescent="0.3">
      <c r="B136" s="140"/>
      <c r="C136" s="153"/>
      <c r="D136" s="153"/>
      <c r="E136" s="153"/>
      <c r="F136" s="153"/>
      <c r="G136" s="153"/>
      <c r="H136" s="153"/>
      <c r="I136" s="137"/>
      <c r="K136" s="142"/>
      <c r="L136" s="142"/>
      <c r="M136" s="142"/>
      <c r="N136" s="142"/>
      <c r="O136" s="142"/>
    </row>
    <row r="137" spans="2:15" x14ac:dyDescent="0.3">
      <c r="B137" s="140"/>
      <c r="C137" s="153"/>
      <c r="D137" s="153"/>
      <c r="E137" s="153"/>
      <c r="F137" s="153"/>
      <c r="G137" s="153"/>
      <c r="H137" s="153"/>
      <c r="I137" s="137"/>
      <c r="K137" s="142"/>
      <c r="L137" s="142"/>
      <c r="M137" s="142"/>
      <c r="N137" s="142"/>
      <c r="O137" s="142"/>
    </row>
    <row r="138" spans="2:15" x14ac:dyDescent="0.3">
      <c r="B138" s="140"/>
      <c r="C138" s="153"/>
      <c r="D138" s="153"/>
      <c r="E138" s="153"/>
      <c r="F138" s="153"/>
      <c r="G138" s="153"/>
      <c r="H138" s="153"/>
      <c r="I138" s="137"/>
      <c r="K138" s="142"/>
      <c r="L138" s="142"/>
      <c r="M138" s="142"/>
      <c r="N138" s="142"/>
      <c r="O138" s="142"/>
    </row>
    <row r="139" spans="2:15" x14ac:dyDescent="0.3">
      <c r="B139" s="140"/>
      <c r="C139" s="153"/>
      <c r="D139" s="153"/>
      <c r="E139" s="153"/>
      <c r="F139" s="153"/>
      <c r="G139" s="153"/>
      <c r="H139" s="153"/>
      <c r="I139" s="137"/>
      <c r="K139" s="142"/>
      <c r="L139" s="142"/>
      <c r="M139" s="142"/>
      <c r="N139" s="142"/>
      <c r="O139" s="142"/>
    </row>
    <row r="140" spans="2:15" x14ac:dyDescent="0.3">
      <c r="B140" s="140"/>
      <c r="C140" s="153"/>
      <c r="D140" s="153"/>
      <c r="E140" s="153"/>
      <c r="F140" s="153"/>
      <c r="G140" s="153"/>
      <c r="H140" s="153"/>
      <c r="I140" s="137"/>
      <c r="K140" s="142"/>
      <c r="L140" s="142"/>
      <c r="M140" s="142"/>
      <c r="N140" s="142"/>
      <c r="O140" s="142"/>
    </row>
    <row r="141" spans="2:15" x14ac:dyDescent="0.3">
      <c r="B141" s="140"/>
      <c r="C141" s="153"/>
      <c r="D141" s="153"/>
      <c r="E141" s="153"/>
      <c r="F141" s="153"/>
      <c r="G141" s="153"/>
      <c r="H141" s="153"/>
      <c r="I141" s="137"/>
      <c r="K141" s="142"/>
      <c r="L141" s="142"/>
      <c r="M141" s="142"/>
      <c r="N141" s="142"/>
      <c r="O141" s="142"/>
    </row>
    <row r="142" spans="2:15" x14ac:dyDescent="0.3">
      <c r="B142" s="140"/>
      <c r="C142" s="153"/>
      <c r="D142" s="153"/>
      <c r="E142" s="153"/>
      <c r="F142" s="153"/>
      <c r="G142" s="153"/>
      <c r="H142" s="153"/>
      <c r="I142" s="137"/>
      <c r="K142" s="142"/>
      <c r="L142" s="142"/>
      <c r="M142" s="142"/>
      <c r="N142" s="142"/>
      <c r="O142" s="142"/>
    </row>
    <row r="143" spans="2:15" x14ac:dyDescent="0.3">
      <c r="C143" s="153"/>
      <c r="D143" s="153"/>
      <c r="E143" s="153"/>
      <c r="F143" s="153"/>
      <c r="G143" s="153"/>
      <c r="H143" s="153"/>
      <c r="I143" s="137"/>
      <c r="K143" s="142"/>
      <c r="L143" s="142"/>
      <c r="M143" s="142"/>
      <c r="N143" s="142"/>
      <c r="O143" s="142"/>
    </row>
    <row r="144" spans="2:15" x14ac:dyDescent="0.3">
      <c r="C144" s="153"/>
      <c r="D144" s="153"/>
      <c r="E144" s="153"/>
      <c r="F144" s="153"/>
      <c r="G144" s="153"/>
      <c r="H144" s="153"/>
      <c r="I144" s="137"/>
      <c r="K144" s="142"/>
      <c r="L144" s="142"/>
      <c r="M144" s="142"/>
      <c r="N144" s="142"/>
      <c r="O144" s="142"/>
    </row>
    <row r="145" spans="1:17" x14ac:dyDescent="0.3">
      <c r="C145" s="153"/>
      <c r="D145" s="153"/>
      <c r="E145" s="153"/>
      <c r="F145" s="153"/>
      <c r="G145" s="153"/>
      <c r="H145" s="153"/>
      <c r="I145" s="137"/>
      <c r="K145" s="142"/>
      <c r="L145" s="142"/>
      <c r="M145" s="142"/>
      <c r="N145" s="142"/>
      <c r="O145" s="142"/>
    </row>
    <row r="146" spans="1:17" x14ac:dyDescent="0.3">
      <c r="C146" s="153"/>
      <c r="D146" s="153"/>
      <c r="E146" s="153"/>
      <c r="F146" s="153"/>
      <c r="G146" s="153"/>
      <c r="H146" s="153"/>
      <c r="I146" s="137"/>
      <c r="K146" s="142"/>
      <c r="L146" s="142"/>
      <c r="M146" s="142"/>
      <c r="N146" s="142"/>
      <c r="O146" s="142"/>
    </row>
    <row r="147" spans="1:17" x14ac:dyDescent="0.3">
      <c r="B147" s="140"/>
      <c r="C147" s="153"/>
      <c r="D147" s="153"/>
      <c r="E147" s="153"/>
      <c r="F147" s="153"/>
      <c r="G147" s="153"/>
      <c r="H147" s="153"/>
      <c r="I147" s="137"/>
      <c r="K147" s="142"/>
      <c r="L147" s="142"/>
      <c r="M147" s="142"/>
      <c r="N147" s="142"/>
      <c r="O147" s="142"/>
    </row>
    <row r="148" spans="1:17" x14ac:dyDescent="0.3">
      <c r="B148" s="145"/>
      <c r="C148" s="163"/>
      <c r="D148" s="163"/>
      <c r="E148" s="163"/>
      <c r="F148" s="163"/>
      <c r="G148" s="163"/>
      <c r="H148" s="163"/>
      <c r="I148" s="163"/>
      <c r="K148" s="142"/>
      <c r="L148" s="142"/>
      <c r="M148" s="142"/>
      <c r="N148" s="142"/>
      <c r="O148" s="142"/>
    </row>
    <row r="149" spans="1:17" x14ac:dyDescent="0.3">
      <c r="B149" s="145"/>
      <c r="C149" s="163"/>
      <c r="D149" s="163"/>
      <c r="E149" s="163"/>
      <c r="F149" s="163"/>
      <c r="G149" s="163"/>
      <c r="H149" s="163"/>
      <c r="I149" s="137"/>
    </row>
    <row r="150" spans="1:17" x14ac:dyDescent="0.3">
      <c r="B150" s="145"/>
      <c r="C150" s="163"/>
      <c r="D150" s="163"/>
      <c r="E150" s="163"/>
      <c r="F150" s="163"/>
      <c r="G150" s="163"/>
      <c r="H150" s="163"/>
      <c r="I150" s="153"/>
    </row>
    <row r="151" spans="1:17" x14ac:dyDescent="0.3">
      <c r="B151" s="145"/>
      <c r="C151" s="163"/>
      <c r="D151" s="163"/>
      <c r="E151" s="163"/>
      <c r="F151" s="163"/>
      <c r="G151" s="163"/>
      <c r="H151" s="163"/>
      <c r="I151" s="163"/>
    </row>
    <row r="152" spans="1:17" x14ac:dyDescent="0.3">
      <c r="B152" s="145"/>
      <c r="C152" s="163"/>
      <c r="D152" s="163"/>
      <c r="E152" s="163"/>
      <c r="F152" s="163"/>
      <c r="G152" s="163"/>
      <c r="H152" s="163"/>
      <c r="I152" s="163"/>
    </row>
    <row r="153" spans="1:17" x14ac:dyDescent="0.3">
      <c r="B153" s="145"/>
      <c r="C153" s="163"/>
      <c r="D153" s="163"/>
      <c r="E153" s="163"/>
      <c r="F153" s="163"/>
      <c r="G153" s="163"/>
      <c r="H153" s="163"/>
      <c r="I153" s="153"/>
    </row>
    <row r="154" spans="1:17" x14ac:dyDescent="0.3">
      <c r="B154" s="140"/>
    </row>
    <row r="155" spans="1:17" ht="14.4" x14ac:dyDescent="0.3">
      <c r="A155" s="165"/>
      <c r="C155" s="165"/>
      <c r="D155" s="165"/>
      <c r="E155" s="165"/>
      <c r="F155" s="165"/>
      <c r="G155" s="165"/>
      <c r="H155" s="165"/>
      <c r="I155" s="165"/>
    </row>
    <row r="156" spans="1:17" ht="14.4" x14ac:dyDescent="0.3">
      <c r="A156" s="165"/>
      <c r="B156" s="165"/>
      <c r="C156" s="165"/>
      <c r="D156" s="165"/>
      <c r="E156" s="165"/>
      <c r="F156" s="165"/>
      <c r="G156" s="165"/>
      <c r="H156" s="165"/>
      <c r="I156" s="165"/>
    </row>
    <row r="157" spans="1:17" ht="14.4" x14ac:dyDescent="0.3">
      <c r="A157" s="165"/>
      <c r="B157" s="165"/>
      <c r="C157" s="165"/>
      <c r="D157" s="165"/>
      <c r="E157" s="165"/>
      <c r="F157" s="165"/>
      <c r="G157" s="165"/>
      <c r="H157" s="165"/>
      <c r="I157" s="165"/>
    </row>
    <row r="158" spans="1:17" ht="14.4" x14ac:dyDescent="0.3">
      <c r="A158" s="165"/>
      <c r="B158" s="165"/>
      <c r="C158" s="165"/>
      <c r="D158" s="165"/>
      <c r="E158" s="165"/>
      <c r="F158" s="165"/>
      <c r="G158" s="165"/>
      <c r="H158" s="165"/>
      <c r="I158" s="165"/>
    </row>
    <row r="159" spans="1:17" ht="14.4" x14ac:dyDescent="0.3">
      <c r="A159" s="165"/>
      <c r="B159" s="165"/>
      <c r="C159" s="165"/>
      <c r="D159" s="165"/>
      <c r="E159" s="165"/>
      <c r="F159" s="165"/>
      <c r="G159" s="165"/>
      <c r="H159" s="165"/>
      <c r="I159" s="165"/>
    </row>
    <row r="160" spans="1:17" ht="14.4" x14ac:dyDescent="0.3">
      <c r="A160" s="165"/>
      <c r="B160" s="165"/>
      <c r="C160" s="165"/>
      <c r="D160" s="165"/>
      <c r="E160" s="165"/>
      <c r="F160" s="165"/>
      <c r="G160" s="165"/>
      <c r="H160" s="165"/>
      <c r="I160" s="165"/>
      <c r="K160" s="142"/>
      <c r="L160" s="142"/>
      <c r="M160" s="142"/>
      <c r="N160" s="142"/>
      <c r="O160" s="142"/>
      <c r="P160" s="142"/>
      <c r="Q160" s="142"/>
    </row>
    <row r="161" spans="1:17" ht="14.4" x14ac:dyDescent="0.3">
      <c r="A161" s="165"/>
      <c r="B161" s="165"/>
      <c r="C161" s="165"/>
      <c r="D161" s="165"/>
      <c r="E161" s="165"/>
      <c r="F161" s="165"/>
      <c r="G161" s="165"/>
      <c r="H161" s="165"/>
      <c r="I161" s="165"/>
      <c r="K161" s="142"/>
      <c r="L161" s="142"/>
      <c r="M161" s="142"/>
      <c r="N161" s="142"/>
      <c r="O161" s="142"/>
      <c r="P161" s="142"/>
      <c r="Q161" s="142"/>
    </row>
    <row r="162" spans="1:17" ht="14.4" x14ac:dyDescent="0.3">
      <c r="A162" s="165"/>
      <c r="B162" s="165"/>
      <c r="C162" s="165"/>
      <c r="D162" s="165"/>
      <c r="E162" s="165"/>
      <c r="F162" s="165"/>
      <c r="G162" s="165"/>
      <c r="H162" s="165"/>
      <c r="I162" s="165"/>
      <c r="K162" s="142"/>
      <c r="L162" s="142"/>
      <c r="M162" s="142"/>
      <c r="N162" s="142"/>
      <c r="O162" s="142"/>
      <c r="P162" s="142"/>
      <c r="Q162" s="142"/>
    </row>
    <row r="163" spans="1:17" ht="14.4" x14ac:dyDescent="0.3">
      <c r="A163" s="165"/>
      <c r="B163" s="165"/>
      <c r="C163" s="165"/>
      <c r="D163" s="165"/>
      <c r="E163" s="165"/>
      <c r="F163" s="165"/>
      <c r="G163" s="165"/>
      <c r="H163" s="165"/>
      <c r="I163" s="165"/>
      <c r="K163" s="142"/>
      <c r="L163" s="142"/>
      <c r="M163" s="142"/>
      <c r="N163" s="142"/>
      <c r="O163" s="142"/>
      <c r="P163" s="142"/>
      <c r="Q163" s="142"/>
    </row>
    <row r="164" spans="1:17" ht="14.4" x14ac:dyDescent="0.3">
      <c r="A164" s="165"/>
      <c r="B164" s="165"/>
      <c r="C164" s="165"/>
      <c r="D164" s="165"/>
      <c r="E164" s="165"/>
      <c r="F164" s="165"/>
      <c r="G164" s="165"/>
      <c r="H164" s="165"/>
      <c r="I164" s="165"/>
      <c r="K164" s="142"/>
      <c r="L164" s="142"/>
      <c r="M164" s="142"/>
      <c r="N164" s="142"/>
      <c r="O164" s="142"/>
      <c r="P164" s="142"/>
      <c r="Q164" s="142"/>
    </row>
    <row r="165" spans="1:17" ht="14.4" x14ac:dyDescent="0.3">
      <c r="A165" s="165"/>
      <c r="B165" s="165"/>
      <c r="C165" s="165"/>
      <c r="D165" s="165"/>
      <c r="E165" s="165"/>
      <c r="F165" s="165"/>
      <c r="G165" s="165"/>
      <c r="H165" s="165"/>
      <c r="I165" s="165"/>
      <c r="K165" s="142"/>
      <c r="L165" s="142"/>
      <c r="M165" s="142"/>
      <c r="N165" s="142"/>
      <c r="O165" s="142"/>
      <c r="P165" s="142"/>
      <c r="Q165" s="142"/>
    </row>
    <row r="166" spans="1:17" ht="14.4" x14ac:dyDescent="0.3">
      <c r="A166" s="165"/>
      <c r="B166" s="165"/>
      <c r="C166" s="165"/>
      <c r="D166" s="165"/>
      <c r="E166" s="165"/>
      <c r="F166" s="165"/>
      <c r="G166" s="165"/>
      <c r="H166" s="165"/>
      <c r="I166" s="165"/>
      <c r="K166" s="142"/>
      <c r="L166" s="142"/>
      <c r="M166" s="142"/>
      <c r="N166" s="142"/>
      <c r="O166" s="142"/>
      <c r="P166" s="142"/>
      <c r="Q166" s="142"/>
    </row>
    <row r="167" spans="1:17" ht="14.4" x14ac:dyDescent="0.3">
      <c r="A167" s="165"/>
      <c r="B167" s="165"/>
      <c r="C167" s="165"/>
      <c r="D167" s="165"/>
      <c r="E167" s="165"/>
      <c r="F167" s="165"/>
      <c r="G167" s="165"/>
      <c r="H167" s="165"/>
      <c r="I167" s="165"/>
      <c r="K167" s="142"/>
      <c r="L167" s="142"/>
      <c r="M167" s="142"/>
      <c r="N167" s="142"/>
      <c r="O167" s="142"/>
      <c r="P167" s="142"/>
      <c r="Q167" s="142"/>
    </row>
    <row r="168" spans="1:17" ht="14.4" x14ac:dyDescent="0.3">
      <c r="A168" s="165"/>
      <c r="B168" s="165"/>
      <c r="C168" s="165"/>
      <c r="D168" s="165"/>
      <c r="E168" s="165"/>
      <c r="F168" s="165"/>
      <c r="G168" s="165"/>
      <c r="H168" s="165"/>
      <c r="I168" s="165"/>
      <c r="K168" s="142"/>
      <c r="L168" s="142"/>
      <c r="M168" s="142"/>
      <c r="N168" s="142"/>
      <c r="O168" s="142"/>
      <c r="P168" s="142"/>
      <c r="Q168" s="142"/>
    </row>
    <row r="169" spans="1:17" ht="14.4" x14ac:dyDescent="0.3">
      <c r="A169" s="165"/>
      <c r="B169" s="165"/>
      <c r="C169" s="165"/>
      <c r="D169" s="165"/>
      <c r="E169" s="165"/>
      <c r="F169" s="165"/>
      <c r="G169" s="165"/>
      <c r="H169" s="165"/>
      <c r="I169" s="165"/>
      <c r="K169" s="142"/>
      <c r="L169" s="142"/>
      <c r="M169" s="142"/>
      <c r="N169" s="142"/>
      <c r="O169" s="142"/>
      <c r="P169" s="142"/>
      <c r="Q169" s="142"/>
    </row>
    <row r="170" spans="1:17" ht="14.4" x14ac:dyDescent="0.3">
      <c r="A170" s="165"/>
      <c r="B170" s="165"/>
      <c r="C170" s="165"/>
      <c r="D170" s="165"/>
      <c r="E170" s="165"/>
      <c r="F170" s="165"/>
      <c r="G170" s="165"/>
      <c r="H170" s="165"/>
      <c r="I170" s="165"/>
      <c r="K170" s="142"/>
      <c r="L170" s="142"/>
      <c r="M170" s="142"/>
      <c r="N170" s="142"/>
      <c r="O170" s="142"/>
      <c r="P170" s="142"/>
      <c r="Q170" s="142"/>
    </row>
    <row r="171" spans="1:17" ht="14.4" x14ac:dyDescent="0.3">
      <c r="A171" s="165"/>
      <c r="B171" s="165"/>
      <c r="C171" s="165"/>
      <c r="D171" s="165"/>
      <c r="E171" s="165"/>
      <c r="F171" s="165"/>
      <c r="G171" s="165"/>
      <c r="H171" s="165"/>
      <c r="I171" s="165"/>
      <c r="K171" s="142"/>
      <c r="L171" s="142"/>
      <c r="M171" s="142"/>
      <c r="N171" s="142"/>
      <c r="O171" s="142"/>
      <c r="P171" s="142"/>
      <c r="Q171" s="142"/>
    </row>
    <row r="172" spans="1:17" ht="14.4" x14ac:dyDescent="0.3">
      <c r="A172" s="165"/>
      <c r="B172" s="165"/>
      <c r="C172" s="165"/>
      <c r="D172" s="165"/>
      <c r="E172" s="165"/>
      <c r="F172" s="165"/>
      <c r="G172" s="165"/>
      <c r="H172" s="165"/>
      <c r="I172" s="165"/>
      <c r="K172" s="142"/>
      <c r="L172" s="142"/>
      <c r="M172" s="142"/>
      <c r="N172" s="142"/>
      <c r="O172" s="142"/>
      <c r="P172" s="142"/>
      <c r="Q172" s="142"/>
    </row>
    <row r="173" spans="1:17" ht="14.4" x14ac:dyDescent="0.3">
      <c r="A173" s="165"/>
      <c r="B173" s="165"/>
      <c r="C173" s="165"/>
      <c r="D173" s="165"/>
      <c r="E173" s="165"/>
      <c r="F173" s="165"/>
      <c r="G173" s="165"/>
      <c r="H173" s="165"/>
      <c r="I173" s="165"/>
      <c r="K173" s="142"/>
      <c r="L173" s="142"/>
      <c r="M173" s="142"/>
      <c r="N173" s="142"/>
      <c r="O173" s="142"/>
      <c r="P173" s="142"/>
      <c r="Q173" s="142"/>
    </row>
    <row r="174" spans="1:17" ht="14.4" x14ac:dyDescent="0.3">
      <c r="A174" s="165"/>
      <c r="B174" s="165"/>
      <c r="C174" s="165"/>
      <c r="D174" s="165"/>
      <c r="E174" s="165"/>
      <c r="F174" s="165"/>
      <c r="G174" s="165"/>
      <c r="H174" s="165"/>
      <c r="I174" s="165"/>
      <c r="K174" s="142"/>
      <c r="L174" s="142"/>
      <c r="M174" s="142"/>
      <c r="N174" s="142"/>
      <c r="O174" s="142"/>
      <c r="P174" s="142"/>
      <c r="Q174" s="142"/>
    </row>
    <row r="175" spans="1:17" ht="14.4" x14ac:dyDescent="0.3">
      <c r="A175" s="165"/>
      <c r="B175" s="165"/>
      <c r="C175" s="165"/>
      <c r="D175" s="165"/>
      <c r="E175" s="165"/>
      <c r="F175" s="165"/>
      <c r="G175" s="165"/>
      <c r="H175" s="165"/>
      <c r="I175" s="165"/>
      <c r="K175" s="142"/>
      <c r="L175" s="142"/>
      <c r="M175" s="142"/>
      <c r="N175" s="142"/>
      <c r="O175" s="142"/>
      <c r="P175" s="142"/>
      <c r="Q175" s="142"/>
    </row>
    <row r="176" spans="1:17" ht="14.4" x14ac:dyDescent="0.3">
      <c r="A176" s="165"/>
      <c r="B176" s="165"/>
      <c r="C176" s="165"/>
      <c r="D176" s="165"/>
      <c r="E176" s="165"/>
      <c r="F176" s="165"/>
      <c r="G176" s="165"/>
      <c r="H176" s="165"/>
      <c r="I176" s="165"/>
      <c r="K176" s="142"/>
      <c r="L176" s="142"/>
      <c r="M176" s="142"/>
      <c r="N176" s="142"/>
      <c r="O176" s="142"/>
      <c r="P176" s="142"/>
      <c r="Q176" s="142"/>
    </row>
    <row r="177" spans="1:17" ht="14.4" x14ac:dyDescent="0.3">
      <c r="A177" s="165"/>
      <c r="B177" s="165"/>
      <c r="C177" s="165"/>
      <c r="D177" s="165"/>
      <c r="E177" s="165"/>
      <c r="F177" s="165"/>
      <c r="G177" s="165"/>
      <c r="H177" s="165"/>
      <c r="I177" s="165"/>
      <c r="K177" s="142"/>
      <c r="L177" s="142"/>
      <c r="M177" s="142"/>
      <c r="N177" s="142"/>
      <c r="O177" s="142"/>
      <c r="P177" s="142"/>
      <c r="Q177" s="142"/>
    </row>
    <row r="178" spans="1:17" ht="14.4" x14ac:dyDescent="0.3">
      <c r="A178" s="165"/>
      <c r="B178" s="165"/>
      <c r="C178" s="165"/>
      <c r="D178" s="165"/>
      <c r="E178" s="165"/>
      <c r="F178" s="165"/>
      <c r="G178" s="165"/>
      <c r="H178" s="165"/>
      <c r="I178" s="165"/>
      <c r="K178" s="142"/>
      <c r="L178" s="142"/>
      <c r="M178" s="142"/>
      <c r="N178" s="142"/>
      <c r="O178" s="142"/>
      <c r="P178" s="142"/>
      <c r="Q178" s="142"/>
    </row>
    <row r="179" spans="1:17" x14ac:dyDescent="0.3">
      <c r="B179" s="145"/>
      <c r="C179" s="163"/>
      <c r="D179" s="163"/>
      <c r="E179" s="163"/>
      <c r="F179" s="163"/>
      <c r="G179" s="163"/>
      <c r="H179" s="163"/>
      <c r="I179" s="163"/>
      <c r="M179" s="155"/>
    </row>
    <row r="180" spans="1:17" x14ac:dyDescent="0.3">
      <c r="J180" s="153"/>
    </row>
  </sheetData>
  <mergeCells count="18">
    <mergeCell ref="H83:I83"/>
    <mergeCell ref="B2:I2"/>
    <mergeCell ref="G129:G131"/>
    <mergeCell ref="H129:H131"/>
    <mergeCell ref="I129:I131"/>
    <mergeCell ref="B3:I3"/>
    <mergeCell ref="H44:I44"/>
    <mergeCell ref="B82:G82"/>
    <mergeCell ref="B127:G127"/>
    <mergeCell ref="H128:I128"/>
    <mergeCell ref="B129:B131"/>
    <mergeCell ref="C129:C131"/>
    <mergeCell ref="D129:D131"/>
    <mergeCell ref="E129:E131"/>
    <mergeCell ref="F129:F131"/>
    <mergeCell ref="H6:I6"/>
    <mergeCell ref="H25:I25"/>
    <mergeCell ref="H63:I63"/>
  </mergeCells>
  <pageMargins left="0.64" right="0.17" top="0.55000000000000004" bottom="0.43" header="0.24" footer="0.3"/>
  <pageSetup paperSize="9" scale="39" orientation="landscape" r:id="rId1"/>
  <rowBreaks count="4" manualBreakCount="4">
    <brk id="80" max="9" man="1"/>
    <brk id="103" max="8" man="1"/>
    <brk id="125" max="8" man="1"/>
    <brk id="150"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D20"/>
  <sheetViews>
    <sheetView showGridLines="0" view="pageBreakPreview" zoomScale="110" zoomScaleNormal="100" zoomScaleSheetLayoutView="110" workbookViewId="0"/>
  </sheetViews>
  <sheetFormatPr defaultRowHeight="14.4" x14ac:dyDescent="0.3"/>
  <cols>
    <col min="2" max="2" width="13" customWidth="1"/>
    <col min="3" max="3" width="42.33203125" customWidth="1"/>
    <col min="4" max="4" width="25.5546875" style="104" customWidth="1"/>
    <col min="5" max="5" width="4" customWidth="1"/>
  </cols>
  <sheetData>
    <row r="2" spans="2:4" x14ac:dyDescent="0.3">
      <c r="B2" s="842" t="s">
        <v>4</v>
      </c>
      <c r="C2" s="842"/>
      <c r="D2" s="842"/>
    </row>
    <row r="4" spans="2:4" ht="30" customHeight="1" x14ac:dyDescent="0.3">
      <c r="B4" s="841" t="s">
        <v>5</v>
      </c>
      <c r="C4" s="841"/>
      <c r="D4" s="679" t="s">
        <v>6</v>
      </c>
    </row>
    <row r="5" spans="2:4" ht="19.95" customHeight="1" x14ac:dyDescent="0.3">
      <c r="B5" s="106">
        <v>1</v>
      </c>
      <c r="C5" s="107" t="s">
        <v>7</v>
      </c>
      <c r="D5" s="105" t="s">
        <v>8</v>
      </c>
    </row>
    <row r="6" spans="2:4" ht="19.95" customHeight="1" x14ac:dyDescent="0.3">
      <c r="B6" s="108">
        <v>2</v>
      </c>
      <c r="C6" s="107" t="s">
        <v>9</v>
      </c>
      <c r="D6" s="105" t="s">
        <v>10</v>
      </c>
    </row>
    <row r="7" spans="2:4" ht="19.95" customHeight="1" x14ac:dyDescent="0.3">
      <c r="B7" s="108">
        <v>3</v>
      </c>
      <c r="C7" s="107" t="s">
        <v>11</v>
      </c>
      <c r="D7" s="105" t="s">
        <v>12</v>
      </c>
    </row>
    <row r="8" spans="2:4" ht="19.95" customHeight="1" x14ac:dyDescent="0.3">
      <c r="B8" s="108">
        <v>4</v>
      </c>
      <c r="C8" s="107" t="s">
        <v>13</v>
      </c>
      <c r="D8" s="105" t="s">
        <v>14</v>
      </c>
    </row>
    <row r="9" spans="2:4" ht="19.95" customHeight="1" x14ac:dyDescent="0.3">
      <c r="B9" s="108">
        <v>5</v>
      </c>
      <c r="C9" s="107" t="s">
        <v>15</v>
      </c>
      <c r="D9" s="105" t="s">
        <v>16</v>
      </c>
    </row>
    <row r="10" spans="2:4" ht="19.95" customHeight="1" x14ac:dyDescent="0.3">
      <c r="B10" s="108">
        <v>6</v>
      </c>
      <c r="C10" s="107" t="s">
        <v>17</v>
      </c>
      <c r="D10" s="105" t="s">
        <v>18</v>
      </c>
    </row>
    <row r="11" spans="2:4" ht="19.95" customHeight="1" x14ac:dyDescent="0.3">
      <c r="B11" s="108">
        <v>7</v>
      </c>
      <c r="C11" s="107" t="s">
        <v>19</v>
      </c>
      <c r="D11" s="105" t="s">
        <v>20</v>
      </c>
    </row>
    <row r="12" spans="2:4" ht="19.95" customHeight="1" x14ac:dyDescent="0.3">
      <c r="B12" s="108">
        <v>8</v>
      </c>
      <c r="C12" s="107" t="s">
        <v>21</v>
      </c>
      <c r="D12" s="105" t="s">
        <v>22</v>
      </c>
    </row>
    <row r="13" spans="2:4" ht="19.95" customHeight="1" x14ac:dyDescent="0.3">
      <c r="B13" s="108">
        <v>9</v>
      </c>
      <c r="C13" s="107" t="s">
        <v>23</v>
      </c>
      <c r="D13" s="105" t="s">
        <v>24</v>
      </c>
    </row>
    <row r="14" spans="2:4" ht="19.95" customHeight="1" x14ac:dyDescent="0.3">
      <c r="B14" s="108">
        <v>10</v>
      </c>
      <c r="C14" s="107" t="s">
        <v>25</v>
      </c>
      <c r="D14" s="105" t="s">
        <v>26</v>
      </c>
    </row>
    <row r="15" spans="2:4" ht="19.95" customHeight="1" x14ac:dyDescent="0.3">
      <c r="B15" s="108">
        <v>11</v>
      </c>
      <c r="C15" s="107" t="s">
        <v>27</v>
      </c>
      <c r="D15" s="105" t="s">
        <v>28</v>
      </c>
    </row>
    <row r="16" spans="2:4" ht="19.95" customHeight="1" x14ac:dyDescent="0.3">
      <c r="B16" s="108">
        <v>12</v>
      </c>
      <c r="C16" s="107" t="s">
        <v>29</v>
      </c>
      <c r="D16" s="105" t="s">
        <v>30</v>
      </c>
    </row>
    <row r="17" spans="2:4" ht="19.95" customHeight="1" x14ac:dyDescent="0.3">
      <c r="B17" s="108">
        <v>13</v>
      </c>
      <c r="C17" s="107" t="s">
        <v>31</v>
      </c>
      <c r="D17" s="105" t="s">
        <v>32</v>
      </c>
    </row>
    <row r="18" spans="2:4" ht="19.95" customHeight="1" thickBot="1" x14ac:dyDescent="0.35">
      <c r="B18" s="787">
        <v>14</v>
      </c>
      <c r="C18" s="788" t="s">
        <v>33</v>
      </c>
      <c r="D18" s="789" t="s">
        <v>34</v>
      </c>
    </row>
    <row r="19" spans="2:4" ht="10.95" customHeight="1" x14ac:dyDescent="0.3">
      <c r="B19" s="1"/>
    </row>
    <row r="20" spans="2:4" ht="6" hidden="1" customHeight="1" x14ac:dyDescent="0.3"/>
  </sheetData>
  <mergeCells count="2">
    <mergeCell ref="B4:C4"/>
    <mergeCell ref="B2:D2"/>
  </mergeCells>
  <pageMargins left="0.7" right="0.7" top="0.75" bottom="0.75" header="0.3" footer="0.3"/>
  <pageSetup scale="91"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L62"/>
  <sheetViews>
    <sheetView showGridLines="0" view="pageBreakPreview" zoomScaleNormal="100" zoomScaleSheetLayoutView="100" workbookViewId="0"/>
  </sheetViews>
  <sheetFormatPr defaultColWidth="9.109375" defaultRowHeight="13.2" x14ac:dyDescent="0.3"/>
  <cols>
    <col min="1" max="1" width="5.109375" style="140" customWidth="1"/>
    <col min="2" max="2" width="40.6640625" style="140" customWidth="1"/>
    <col min="3" max="7" width="20.6640625" style="140" customWidth="1"/>
    <col min="8" max="8" width="5.5546875" style="140" customWidth="1"/>
    <col min="9" max="12" width="12" style="140" customWidth="1"/>
    <col min="13" max="16384" width="9.109375" style="140"/>
  </cols>
  <sheetData>
    <row r="2" spans="2:12" ht="13.8" x14ac:dyDescent="0.3">
      <c r="B2" s="671" t="s">
        <v>242</v>
      </c>
    </row>
    <row r="3" spans="2:12" ht="13.8" x14ac:dyDescent="0.3">
      <c r="B3" s="888" t="s">
        <v>243</v>
      </c>
      <c r="C3" s="888"/>
      <c r="D3" s="888"/>
      <c r="E3" s="888"/>
      <c r="F3" s="888"/>
      <c r="G3" s="888"/>
    </row>
    <row r="4" spans="2:12" ht="13.8" thickBot="1" x14ac:dyDescent="0.35">
      <c r="B4" s="139"/>
    </row>
    <row r="5" spans="2:12" ht="18" customHeight="1" thickBot="1" x14ac:dyDescent="0.35">
      <c r="B5" s="854" t="s">
        <v>95</v>
      </c>
      <c r="C5" s="857" t="s">
        <v>244</v>
      </c>
      <c r="D5" s="859"/>
      <c r="E5" s="859"/>
      <c r="F5" s="859"/>
      <c r="G5" s="858"/>
    </row>
    <row r="6" spans="2:12" ht="18" customHeight="1" thickBot="1" x14ac:dyDescent="0.35">
      <c r="B6" s="856"/>
      <c r="C6" s="270">
        <v>2019</v>
      </c>
      <c r="D6" s="270">
        <v>2020</v>
      </c>
      <c r="E6" s="270">
        <v>2021</v>
      </c>
      <c r="F6" s="270" t="s">
        <v>84</v>
      </c>
      <c r="G6" s="270" t="s">
        <v>85</v>
      </c>
      <c r="H6" s="303"/>
    </row>
    <row r="7" spans="2:12" ht="19.95" customHeight="1" x14ac:dyDescent="0.3">
      <c r="B7" s="312" t="s">
        <v>100</v>
      </c>
      <c r="C7" s="304">
        <v>8269991.1206638189</v>
      </c>
      <c r="D7" s="304">
        <v>8888258</v>
      </c>
      <c r="E7" s="304">
        <v>10373259.539592501</v>
      </c>
      <c r="F7" s="765">
        <v>14153967.76130675</v>
      </c>
      <c r="G7" s="766">
        <v>16074630.291458737</v>
      </c>
      <c r="H7" s="142"/>
      <c r="I7" s="142"/>
      <c r="J7" s="142"/>
    </row>
    <row r="8" spans="2:12" ht="19.95" customHeight="1" x14ac:dyDescent="0.3">
      <c r="B8" s="312" t="s">
        <v>101</v>
      </c>
      <c r="C8" s="304">
        <v>2385566.1561371502</v>
      </c>
      <c r="D8" s="304">
        <v>2276474</v>
      </c>
      <c r="E8" s="304">
        <v>3077109.7286900003</v>
      </c>
      <c r="F8" s="765">
        <v>4188632.7214382938</v>
      </c>
      <c r="G8" s="766">
        <v>4502697.9325553859</v>
      </c>
      <c r="H8" s="142"/>
      <c r="I8" s="142"/>
      <c r="J8" s="142"/>
    </row>
    <row r="9" spans="2:12" ht="19.95" customHeight="1" x14ac:dyDescent="0.3">
      <c r="B9" s="312" t="s">
        <v>102</v>
      </c>
      <c r="C9" s="304">
        <v>63685555.090495057</v>
      </c>
      <c r="D9" s="304">
        <v>61276210</v>
      </c>
      <c r="E9" s="304">
        <v>59814402.359051995</v>
      </c>
      <c r="F9" s="765">
        <v>64020851.805670522</v>
      </c>
      <c r="G9" s="766">
        <v>61180510.029901691</v>
      </c>
      <c r="H9" s="142"/>
      <c r="I9" s="142"/>
      <c r="J9" s="142"/>
    </row>
    <row r="10" spans="2:12" ht="19.95" customHeight="1" x14ac:dyDescent="0.3">
      <c r="B10" s="312" t="s">
        <v>103</v>
      </c>
      <c r="C10" s="304">
        <v>16593660.837659916</v>
      </c>
      <c r="D10" s="304">
        <v>18877585</v>
      </c>
      <c r="E10" s="304">
        <v>19960145.872189999</v>
      </c>
      <c r="F10" s="765">
        <v>18379949.934120692</v>
      </c>
      <c r="G10" s="766">
        <v>20489576.413251478</v>
      </c>
      <c r="H10" s="142"/>
      <c r="I10" s="142"/>
      <c r="J10" s="142"/>
    </row>
    <row r="11" spans="2:12" ht="19.95" customHeight="1" x14ac:dyDescent="0.3">
      <c r="B11" s="312" t="s">
        <v>158</v>
      </c>
      <c r="C11" s="304">
        <v>10442623.51507557</v>
      </c>
      <c r="D11" s="304">
        <v>7857768</v>
      </c>
      <c r="E11" s="304">
        <v>8926104.2999450006</v>
      </c>
      <c r="F11" s="765">
        <v>12772394.112939294</v>
      </c>
      <c r="G11" s="766">
        <v>13988401.234753747</v>
      </c>
      <c r="H11" s="142"/>
      <c r="I11" s="142"/>
      <c r="J11" s="142"/>
    </row>
    <row r="12" spans="2:12" ht="19.95" customHeight="1" x14ac:dyDescent="0.3">
      <c r="B12" s="313" t="s">
        <v>105</v>
      </c>
      <c r="C12" s="767">
        <f t="shared" ref="C12:G12" si="0">SUM(C7:C11)</f>
        <v>101377396.7200315</v>
      </c>
      <c r="D12" s="767">
        <f t="shared" si="0"/>
        <v>99176295</v>
      </c>
      <c r="E12" s="767">
        <f t="shared" si="0"/>
        <v>102151021.79946949</v>
      </c>
      <c r="F12" s="767">
        <f t="shared" si="0"/>
        <v>113515796.33547556</v>
      </c>
      <c r="G12" s="768">
        <f t="shared" si="0"/>
        <v>116235815.90192103</v>
      </c>
      <c r="H12" s="142"/>
      <c r="I12" s="142"/>
      <c r="J12" s="142"/>
    </row>
    <row r="13" spans="2:12" ht="19.95" customHeight="1" x14ac:dyDescent="0.3">
      <c r="B13" s="312" t="s">
        <v>106</v>
      </c>
      <c r="C13" s="304">
        <v>6307350.3645284008</v>
      </c>
      <c r="D13" s="304">
        <v>6088496</v>
      </c>
      <c r="E13" s="304">
        <v>6754134</v>
      </c>
      <c r="F13" s="765">
        <v>8063134.4305600002</v>
      </c>
      <c r="G13" s="769">
        <v>8583946.7372999992</v>
      </c>
      <c r="H13" s="142"/>
      <c r="I13" s="142"/>
      <c r="J13" s="142"/>
    </row>
    <row r="14" spans="2:12" ht="19.95" customHeight="1" thickBot="1" x14ac:dyDescent="0.35">
      <c r="B14" s="702" t="s">
        <v>107</v>
      </c>
      <c r="C14" s="770">
        <f t="shared" ref="C14:G14" si="1">SUM(C12:C13)</f>
        <v>107684747.0845599</v>
      </c>
      <c r="D14" s="770">
        <f t="shared" si="1"/>
        <v>105264791</v>
      </c>
      <c r="E14" s="770">
        <f t="shared" si="1"/>
        <v>108905155.79946949</v>
      </c>
      <c r="F14" s="770">
        <f t="shared" si="1"/>
        <v>121578930.76603556</v>
      </c>
      <c r="G14" s="771">
        <f t="shared" si="1"/>
        <v>124819762.63922103</v>
      </c>
      <c r="H14" s="142"/>
      <c r="I14" s="142"/>
      <c r="J14" s="142"/>
    </row>
    <row r="15" spans="2:12" ht="13.8" thickBot="1" x14ac:dyDescent="0.35">
      <c r="F15" s="142"/>
      <c r="G15" s="142"/>
      <c r="H15" s="142"/>
      <c r="I15" s="142"/>
      <c r="J15" s="142"/>
    </row>
    <row r="16" spans="2:12" ht="18" customHeight="1" thickBot="1" x14ac:dyDescent="0.35">
      <c r="B16" s="854" t="s">
        <v>95</v>
      </c>
      <c r="C16" s="857" t="s">
        <v>245</v>
      </c>
      <c r="D16" s="859"/>
      <c r="E16" s="859"/>
      <c r="F16" s="859"/>
      <c r="G16" s="858"/>
      <c r="H16" s="142"/>
      <c r="I16" s="142"/>
      <c r="J16" s="142"/>
      <c r="K16" s="142"/>
      <c r="L16" s="142"/>
    </row>
    <row r="17" spans="2:12" ht="18" customHeight="1" thickBot="1" x14ac:dyDescent="0.35">
      <c r="B17" s="856"/>
      <c r="C17" s="270">
        <v>2019</v>
      </c>
      <c r="D17" s="270">
        <v>2020</v>
      </c>
      <c r="E17" s="270">
        <v>2021</v>
      </c>
      <c r="F17" s="270" t="s">
        <v>84</v>
      </c>
      <c r="G17" s="270" t="s">
        <v>85</v>
      </c>
      <c r="H17" s="142"/>
      <c r="I17" s="142"/>
      <c r="J17" s="142"/>
      <c r="K17" s="142"/>
      <c r="L17" s="142"/>
    </row>
    <row r="18" spans="2:12" ht="19.95" customHeight="1" x14ac:dyDescent="0.3">
      <c r="B18" s="312" t="s">
        <v>100</v>
      </c>
      <c r="C18" s="304">
        <v>6061855.283161086</v>
      </c>
      <c r="D18" s="304">
        <v>6609886</v>
      </c>
      <c r="E18" s="304">
        <v>8046398.493566568</v>
      </c>
      <c r="F18" s="765">
        <v>10393302.007692751</v>
      </c>
      <c r="G18" s="766">
        <v>10759183.299423447</v>
      </c>
      <c r="H18" s="142"/>
      <c r="I18" s="142"/>
      <c r="J18" s="142"/>
      <c r="K18" s="142"/>
      <c r="L18" s="142"/>
    </row>
    <row r="19" spans="2:12" ht="19.95" customHeight="1" x14ac:dyDescent="0.3">
      <c r="B19" s="312" t="s">
        <v>101</v>
      </c>
      <c r="C19" s="304">
        <v>1224829.1014187348</v>
      </c>
      <c r="D19" s="304">
        <v>1352679</v>
      </c>
      <c r="E19" s="304">
        <v>1888795.9594045025</v>
      </c>
      <c r="F19" s="765">
        <v>2942271.7776981099</v>
      </c>
      <c r="G19" s="766">
        <v>3119260.8293714491</v>
      </c>
      <c r="H19" s="142"/>
      <c r="I19" s="142"/>
      <c r="J19" s="142"/>
      <c r="K19" s="142"/>
      <c r="L19" s="142"/>
    </row>
    <row r="20" spans="2:12" ht="19.95" customHeight="1" x14ac:dyDescent="0.3">
      <c r="B20" s="312" t="s">
        <v>102</v>
      </c>
      <c r="C20" s="304">
        <v>4229914.5419472121</v>
      </c>
      <c r="D20" s="304">
        <v>4356260</v>
      </c>
      <c r="E20" s="304">
        <v>3706422.9639274287</v>
      </c>
      <c r="F20" s="765">
        <v>1285770.9522374501</v>
      </c>
      <c r="G20" s="766">
        <v>2504862.5567372218</v>
      </c>
      <c r="H20" s="142"/>
      <c r="I20" s="142"/>
      <c r="J20" s="142"/>
      <c r="K20" s="142"/>
      <c r="L20" s="142"/>
    </row>
    <row r="21" spans="2:12" ht="19.95" customHeight="1" x14ac:dyDescent="0.3">
      <c r="B21" s="312" t="s">
        <v>103</v>
      </c>
      <c r="C21" s="304">
        <v>1480481.7222324733</v>
      </c>
      <c r="D21" s="304">
        <v>1645816</v>
      </c>
      <c r="E21" s="304">
        <v>1663956.7793000001</v>
      </c>
      <c r="F21" s="765">
        <v>678179.85820312006</v>
      </c>
      <c r="G21" s="766">
        <v>828931.81870034582</v>
      </c>
      <c r="H21" s="142"/>
      <c r="I21" s="142"/>
      <c r="J21" s="142"/>
      <c r="K21" s="142"/>
      <c r="L21" s="142"/>
    </row>
    <row r="22" spans="2:12" ht="19.95" customHeight="1" x14ac:dyDescent="0.3">
      <c r="B22" s="312" t="s">
        <v>158</v>
      </c>
      <c r="C22" s="304">
        <v>4813309.8906417275</v>
      </c>
      <c r="D22" s="304">
        <v>4546844</v>
      </c>
      <c r="E22" s="304">
        <v>5317687.7191856774</v>
      </c>
      <c r="F22" s="765">
        <v>8071154.8270134693</v>
      </c>
      <c r="G22" s="766">
        <v>8844840.4657275286</v>
      </c>
      <c r="H22" s="142"/>
      <c r="I22" s="142"/>
      <c r="J22" s="142"/>
      <c r="K22" s="142"/>
      <c r="L22" s="142"/>
    </row>
    <row r="23" spans="2:12" ht="19.95" customHeight="1" x14ac:dyDescent="0.3">
      <c r="B23" s="313" t="s">
        <v>105</v>
      </c>
      <c r="C23" s="767">
        <f t="shared" ref="C23:G23" si="2">SUM(C18:C22)</f>
        <v>17810390.539401233</v>
      </c>
      <c r="D23" s="767">
        <f t="shared" si="2"/>
        <v>18511485</v>
      </c>
      <c r="E23" s="767">
        <f t="shared" si="2"/>
        <v>20623261.915384177</v>
      </c>
      <c r="F23" s="767">
        <f t="shared" si="2"/>
        <v>23370679.422844902</v>
      </c>
      <c r="G23" s="768">
        <f t="shared" si="2"/>
        <v>26057078.969959989</v>
      </c>
      <c r="H23" s="142"/>
      <c r="I23" s="142"/>
      <c r="J23" s="142"/>
      <c r="K23" s="142"/>
      <c r="L23" s="142"/>
    </row>
    <row r="24" spans="2:12" ht="19.95" customHeight="1" x14ac:dyDescent="0.3">
      <c r="B24" s="312" t="s">
        <v>106</v>
      </c>
      <c r="C24" s="304">
        <v>55563.767258399996</v>
      </c>
      <c r="D24" s="304">
        <v>100121</v>
      </c>
      <c r="E24" s="304">
        <v>362233</v>
      </c>
      <c r="F24" s="765">
        <v>168490.62036999999</v>
      </c>
      <c r="G24" s="769">
        <v>-6707.7082700000001</v>
      </c>
      <c r="H24" s="142"/>
      <c r="I24" s="142"/>
      <c r="J24" s="142"/>
      <c r="K24" s="148"/>
      <c r="L24" s="148"/>
    </row>
    <row r="25" spans="2:12" ht="19.95" customHeight="1" thickBot="1" x14ac:dyDescent="0.35">
      <c r="B25" s="702" t="s">
        <v>246</v>
      </c>
      <c r="C25" s="770">
        <f t="shared" ref="C25:G25" si="3">SUM(C23:C24)</f>
        <v>17865954.306659631</v>
      </c>
      <c r="D25" s="770">
        <f t="shared" si="3"/>
        <v>18611606</v>
      </c>
      <c r="E25" s="770">
        <f t="shared" si="3"/>
        <v>20985494.915384177</v>
      </c>
      <c r="F25" s="770">
        <f t="shared" si="3"/>
        <v>23539170.043214902</v>
      </c>
      <c r="G25" s="771">
        <f t="shared" si="3"/>
        <v>26050371.261689991</v>
      </c>
      <c r="H25" s="142"/>
      <c r="I25" s="142"/>
      <c r="J25" s="142"/>
    </row>
    <row r="26" spans="2:12" ht="13.8" thickBot="1" x14ac:dyDescent="0.35">
      <c r="B26" s="139"/>
      <c r="F26" s="142"/>
      <c r="G26" s="142"/>
      <c r="H26" s="142"/>
      <c r="I26" s="142"/>
      <c r="J26" s="142"/>
    </row>
    <row r="27" spans="2:12" ht="18" customHeight="1" thickBot="1" x14ac:dyDescent="0.35">
      <c r="B27" s="854" t="s">
        <v>95</v>
      </c>
      <c r="C27" s="857" t="s">
        <v>247</v>
      </c>
      <c r="D27" s="859"/>
      <c r="E27" s="859"/>
      <c r="F27" s="859"/>
      <c r="G27" s="858"/>
      <c r="H27" s="315"/>
      <c r="I27" s="142"/>
      <c r="J27" s="142"/>
      <c r="K27" s="142"/>
      <c r="L27" s="142"/>
    </row>
    <row r="28" spans="2:12" ht="18" customHeight="1" thickBot="1" x14ac:dyDescent="0.35">
      <c r="B28" s="856"/>
      <c r="C28" s="270">
        <v>2019</v>
      </c>
      <c r="D28" s="270">
        <v>2020</v>
      </c>
      <c r="E28" s="270">
        <v>2021</v>
      </c>
      <c r="F28" s="270" t="s">
        <v>84</v>
      </c>
      <c r="G28" s="270" t="s">
        <v>85</v>
      </c>
      <c r="H28" s="315"/>
      <c r="I28" s="142"/>
      <c r="J28" s="142"/>
      <c r="K28" s="142"/>
      <c r="L28" s="142"/>
    </row>
    <row r="29" spans="2:12" ht="19.95" customHeight="1" x14ac:dyDescent="0.3">
      <c r="B29" s="312" t="s">
        <v>100</v>
      </c>
      <c r="C29" s="304">
        <v>2208135.8375027329</v>
      </c>
      <c r="D29" s="304">
        <v>2278372</v>
      </c>
      <c r="E29" s="304">
        <v>2326861.0460259328</v>
      </c>
      <c r="F29" s="765">
        <v>3760665.7536139991</v>
      </c>
      <c r="G29" s="766">
        <v>5315446.9920352902</v>
      </c>
      <c r="H29" s="142"/>
      <c r="I29" s="142"/>
      <c r="J29" s="142"/>
      <c r="K29" s="142"/>
      <c r="L29" s="142"/>
    </row>
    <row r="30" spans="2:12" ht="19.95" customHeight="1" x14ac:dyDescent="0.3">
      <c r="B30" s="312" t="s">
        <v>101</v>
      </c>
      <c r="C30" s="304">
        <v>1160737.0547184155</v>
      </c>
      <c r="D30" s="304">
        <v>923795</v>
      </c>
      <c r="E30" s="304">
        <v>1188313.7692854977</v>
      </c>
      <c r="F30" s="765">
        <v>1246360.943740184</v>
      </c>
      <c r="G30" s="766">
        <v>1383437.1031839368</v>
      </c>
      <c r="H30" s="142"/>
      <c r="I30" s="142"/>
      <c r="J30" s="142"/>
      <c r="K30" s="142"/>
      <c r="L30" s="142"/>
    </row>
    <row r="31" spans="2:12" ht="19.95" customHeight="1" x14ac:dyDescent="0.3">
      <c r="B31" s="312" t="s">
        <v>102</v>
      </c>
      <c r="C31" s="304">
        <v>59455640.548547849</v>
      </c>
      <c r="D31" s="304">
        <v>56919950</v>
      </c>
      <c r="E31" s="304">
        <v>56107979.39512457</v>
      </c>
      <c r="F31" s="765">
        <v>62735080.853433073</v>
      </c>
      <c r="G31" s="766">
        <v>58675647.473164469</v>
      </c>
      <c r="H31" s="142"/>
      <c r="I31" s="142"/>
      <c r="J31" s="142"/>
      <c r="K31" s="142"/>
      <c r="L31" s="142"/>
    </row>
    <row r="32" spans="2:12" ht="19.95" customHeight="1" x14ac:dyDescent="0.3">
      <c r="B32" s="312" t="s">
        <v>103</v>
      </c>
      <c r="C32" s="304">
        <v>15113179.115427442</v>
      </c>
      <c r="D32" s="304">
        <v>17231770</v>
      </c>
      <c r="E32" s="304">
        <v>18296189.092889998</v>
      </c>
      <c r="F32" s="765">
        <v>17701770.075917572</v>
      </c>
      <c r="G32" s="766">
        <v>19660644.594551131</v>
      </c>
      <c r="H32" s="142"/>
      <c r="I32" s="142"/>
      <c r="J32" s="142"/>
      <c r="K32" s="142"/>
      <c r="L32" s="142"/>
    </row>
    <row r="33" spans="2:12" ht="19.95" customHeight="1" x14ac:dyDescent="0.3">
      <c r="B33" s="312" t="s">
        <v>158</v>
      </c>
      <c r="C33" s="304">
        <v>5629313.6244338425</v>
      </c>
      <c r="D33" s="304">
        <v>3310924</v>
      </c>
      <c r="E33" s="304">
        <v>3608416.5807593232</v>
      </c>
      <c r="F33" s="765">
        <v>4701239.2859258251</v>
      </c>
      <c r="G33" s="766">
        <v>5143560.769026218</v>
      </c>
      <c r="H33" s="142"/>
      <c r="I33" s="142"/>
      <c r="J33" s="142"/>
      <c r="K33" s="142"/>
      <c r="L33" s="142"/>
    </row>
    <row r="34" spans="2:12" ht="19.95" customHeight="1" x14ac:dyDescent="0.3">
      <c r="B34" s="313" t="s">
        <v>105</v>
      </c>
      <c r="C34" s="767">
        <f t="shared" ref="C34:G34" si="4">SUM(C29:C33)</f>
        <v>83567006.180630282</v>
      </c>
      <c r="D34" s="767">
        <f t="shared" si="4"/>
        <v>80664811</v>
      </c>
      <c r="E34" s="767">
        <f t="shared" si="4"/>
        <v>81527759.884085312</v>
      </c>
      <c r="F34" s="767">
        <f t="shared" si="4"/>
        <v>90145116.912630647</v>
      </c>
      <c r="G34" s="768">
        <f t="shared" si="4"/>
        <v>90178736.931961045</v>
      </c>
      <c r="H34" s="142"/>
      <c r="I34" s="142"/>
      <c r="J34" s="142"/>
      <c r="K34" s="142"/>
      <c r="L34" s="142"/>
    </row>
    <row r="35" spans="2:12" ht="19.95" customHeight="1" x14ac:dyDescent="0.3">
      <c r="B35" s="312" t="s">
        <v>106</v>
      </c>
      <c r="C35" s="304">
        <v>6251786.5972700007</v>
      </c>
      <c r="D35" s="304">
        <v>5988375</v>
      </c>
      <c r="E35" s="304">
        <v>6391901</v>
      </c>
      <c r="F35" s="765">
        <v>7894643.8101900006</v>
      </c>
      <c r="G35" s="769">
        <v>8590654.4455699995</v>
      </c>
      <c r="H35" s="142"/>
      <c r="I35" s="142"/>
      <c r="J35" s="142"/>
    </row>
    <row r="36" spans="2:12" ht="19.95" customHeight="1" thickBot="1" x14ac:dyDescent="0.35">
      <c r="B36" s="702" t="s">
        <v>248</v>
      </c>
      <c r="C36" s="770">
        <f t="shared" ref="C36:G36" si="5">SUM(C34:C35)</f>
        <v>89818792.777900279</v>
      </c>
      <c r="D36" s="770">
        <f t="shared" si="5"/>
        <v>86653186</v>
      </c>
      <c r="E36" s="770">
        <f t="shared" si="5"/>
        <v>87919660.884085312</v>
      </c>
      <c r="F36" s="770">
        <f t="shared" si="5"/>
        <v>98039760.722820655</v>
      </c>
      <c r="G36" s="771">
        <f t="shared" si="5"/>
        <v>98769391.377531052</v>
      </c>
      <c r="H36" s="142"/>
      <c r="I36" s="142"/>
      <c r="J36" s="142"/>
    </row>
    <row r="37" spans="2:12" ht="13.8" thickBot="1" x14ac:dyDescent="0.35">
      <c r="F37" s="142"/>
      <c r="G37" s="142"/>
      <c r="H37" s="142"/>
      <c r="I37" s="142"/>
      <c r="J37" s="142"/>
      <c r="K37" s="142"/>
      <c r="L37" s="142"/>
    </row>
    <row r="38" spans="2:12" ht="18" customHeight="1" thickBot="1" x14ac:dyDescent="0.35">
      <c r="B38" s="854" t="s">
        <v>95</v>
      </c>
      <c r="C38" s="857" t="s">
        <v>109</v>
      </c>
      <c r="D38" s="859"/>
      <c r="E38" s="859"/>
      <c r="F38" s="859"/>
      <c r="G38" s="858"/>
      <c r="H38" s="142"/>
      <c r="I38" s="142"/>
      <c r="J38" s="142"/>
      <c r="K38" s="142"/>
      <c r="L38" s="142"/>
    </row>
    <row r="39" spans="2:12" ht="18" customHeight="1" thickBot="1" x14ac:dyDescent="0.35">
      <c r="B39" s="856"/>
      <c r="C39" s="270">
        <v>2019</v>
      </c>
      <c r="D39" s="270">
        <v>2020</v>
      </c>
      <c r="E39" s="270">
        <v>2021</v>
      </c>
      <c r="F39" s="270" t="s">
        <v>84</v>
      </c>
      <c r="G39" s="270" t="s">
        <v>85</v>
      </c>
      <c r="H39" s="315"/>
      <c r="I39" s="142"/>
      <c r="J39" s="142"/>
      <c r="K39" s="142"/>
      <c r="L39" s="142"/>
    </row>
    <row r="40" spans="2:12" ht="19.95" customHeight="1" x14ac:dyDescent="0.3">
      <c r="B40" s="312" t="s">
        <v>100</v>
      </c>
      <c r="C40" s="306">
        <v>26.700582930317456</v>
      </c>
      <c r="D40" s="306">
        <v>25.63</v>
      </c>
      <c r="E40" s="306">
        <v>22.431339321500676</v>
      </c>
      <c r="F40" s="307">
        <v>26.56969280299392</v>
      </c>
      <c r="G40" s="308">
        <v>33.067304788089935</v>
      </c>
      <c r="H40" s="149"/>
      <c r="I40" s="149"/>
      <c r="J40" s="149"/>
      <c r="K40" s="149"/>
      <c r="L40" s="149"/>
    </row>
    <row r="41" spans="2:12" ht="19.95" customHeight="1" x14ac:dyDescent="0.3">
      <c r="B41" s="312" t="s">
        <v>101</v>
      </c>
      <c r="C41" s="306">
        <v>48.656670104590582</v>
      </c>
      <c r="D41" s="306">
        <v>40.58</v>
      </c>
      <c r="E41" s="306">
        <v>38.617854872253496</v>
      </c>
      <c r="F41" s="307">
        <v>29.755794471094333</v>
      </c>
      <c r="G41" s="308">
        <v>30.724626077654825</v>
      </c>
      <c r="H41" s="149"/>
      <c r="I41" s="149"/>
      <c r="J41" s="149"/>
      <c r="K41" s="149"/>
      <c r="L41" s="149"/>
    </row>
    <row r="42" spans="2:12" ht="19.95" customHeight="1" x14ac:dyDescent="0.3">
      <c r="B42" s="312" t="s">
        <v>102</v>
      </c>
      <c r="C42" s="306">
        <v>93.358125659835039</v>
      </c>
      <c r="D42" s="306">
        <v>92.89</v>
      </c>
      <c r="E42" s="306">
        <v>93.803460675442977</v>
      </c>
      <c r="F42" s="307">
        <v>97.991637230725559</v>
      </c>
      <c r="G42" s="308">
        <v>95.905783466805062</v>
      </c>
      <c r="H42" s="149"/>
      <c r="I42" s="149"/>
      <c r="J42" s="149"/>
      <c r="K42" s="149"/>
      <c r="L42" s="149"/>
    </row>
    <row r="43" spans="2:12" ht="19.95" customHeight="1" x14ac:dyDescent="0.3">
      <c r="B43" s="312" t="s">
        <v>103</v>
      </c>
      <c r="C43" s="306">
        <v>91.078028310229968</v>
      </c>
      <c r="D43" s="306">
        <v>91.28</v>
      </c>
      <c r="E43" s="306">
        <v>91.663604114144519</v>
      </c>
      <c r="F43" s="307">
        <v>96.31021923000921</v>
      </c>
      <c r="G43" s="308">
        <v>95.95437308228469</v>
      </c>
      <c r="H43" s="149"/>
      <c r="I43" s="149"/>
      <c r="J43" s="149"/>
      <c r="K43" s="149"/>
      <c r="L43" s="149"/>
    </row>
    <row r="44" spans="2:12" ht="19.95" customHeight="1" x14ac:dyDescent="0.3">
      <c r="B44" s="312" t="s">
        <v>158</v>
      </c>
      <c r="C44" s="306">
        <v>53.9070820307468</v>
      </c>
      <c r="D44" s="306">
        <v>42.14</v>
      </c>
      <c r="E44" s="306">
        <v>40.425435996547307</v>
      </c>
      <c r="F44" s="307">
        <v>36.807815702798848</v>
      </c>
      <c r="G44" s="308">
        <v>36.770183259021778</v>
      </c>
      <c r="H44" s="149"/>
      <c r="I44" s="149"/>
      <c r="J44" s="149"/>
      <c r="K44" s="149"/>
      <c r="L44" s="149"/>
    </row>
    <row r="45" spans="2:12" ht="19.95" customHeight="1" x14ac:dyDescent="0.3">
      <c r="B45" s="313" t="s">
        <v>105</v>
      </c>
      <c r="C45" s="309">
        <v>82.431596079955355</v>
      </c>
      <c r="D45" s="309">
        <f>(D34/D12)*100</f>
        <v>81.33476956363414</v>
      </c>
      <c r="E45" s="309">
        <f>(E34/E12)*100</f>
        <v>79.811007709869742</v>
      </c>
      <c r="F45" s="309">
        <f>(F34/F12)*100</f>
        <v>79.411958355313772</v>
      </c>
      <c r="G45" s="310">
        <f>(G34/G12)*100</f>
        <v>77.582573178694972</v>
      </c>
      <c r="H45" s="149"/>
      <c r="I45" s="149"/>
      <c r="J45" s="149"/>
      <c r="K45" s="149"/>
      <c r="L45" s="149"/>
    </row>
    <row r="46" spans="2:12" ht="19.95" customHeight="1" x14ac:dyDescent="0.3">
      <c r="B46" s="312" t="s">
        <v>106</v>
      </c>
      <c r="C46" s="306">
        <v>99.119063250855973</v>
      </c>
      <c r="D46" s="306">
        <v>98.36</v>
      </c>
      <c r="E46" s="306">
        <v>94.636869804478266</v>
      </c>
      <c r="F46" s="307">
        <v>97.910358287821609</v>
      </c>
      <c r="G46" s="311">
        <v>100.07814247309869</v>
      </c>
      <c r="H46" s="149"/>
      <c r="I46" s="149"/>
      <c r="J46" s="149"/>
      <c r="K46" s="149"/>
      <c r="L46" s="149"/>
    </row>
    <row r="47" spans="2:12" ht="19.95" customHeight="1" thickBot="1" x14ac:dyDescent="0.35">
      <c r="B47" s="702" t="s">
        <v>249</v>
      </c>
      <c r="C47" s="703">
        <v>83.409020506283667</v>
      </c>
      <c r="D47" s="703">
        <f>(D36/D14)*100</f>
        <v>82.319249558002724</v>
      </c>
      <c r="E47" s="703">
        <f>(E36/E14)*100</f>
        <v>80.730485383056219</v>
      </c>
      <c r="F47" s="703">
        <f>(F36/F14)*100</f>
        <v>80.638775242633713</v>
      </c>
      <c r="G47" s="704">
        <f>(G36/G14)*100</f>
        <v>79.129609998549711</v>
      </c>
      <c r="H47" s="149"/>
      <c r="I47" s="149"/>
      <c r="J47" s="149"/>
      <c r="K47" s="149"/>
      <c r="L47" s="149"/>
    </row>
    <row r="48" spans="2:12" x14ac:dyDescent="0.3">
      <c r="B48" s="173"/>
      <c r="C48" s="155"/>
    </row>
    <row r="49" spans="2:12" x14ac:dyDescent="0.3">
      <c r="C49" s="150"/>
    </row>
    <row r="50" spans="2:12" x14ac:dyDescent="0.3">
      <c r="B50" s="146"/>
      <c r="C50" s="190"/>
      <c r="H50" s="188"/>
      <c r="I50" s="188"/>
      <c r="J50" s="188"/>
      <c r="K50" s="188"/>
      <c r="L50" s="188"/>
    </row>
    <row r="51" spans="2:12" x14ac:dyDescent="0.3">
      <c r="B51" s="191"/>
      <c r="C51" s="190"/>
      <c r="H51" s="188"/>
      <c r="I51" s="188"/>
      <c r="J51" s="188"/>
      <c r="K51" s="188"/>
      <c r="L51" s="188"/>
    </row>
    <row r="52" spans="2:12" x14ac:dyDescent="0.3">
      <c r="B52" s="192"/>
      <c r="C52" s="192"/>
      <c r="H52" s="188"/>
      <c r="I52" s="188"/>
      <c r="J52" s="188"/>
      <c r="K52" s="188"/>
      <c r="L52" s="188"/>
    </row>
    <row r="53" spans="2:12" x14ac:dyDescent="0.3">
      <c r="B53" s="190"/>
      <c r="C53" s="190"/>
      <c r="H53" s="188"/>
      <c r="I53" s="188"/>
      <c r="J53" s="188"/>
      <c r="K53" s="188"/>
      <c r="L53" s="188"/>
    </row>
    <row r="54" spans="2:12" x14ac:dyDescent="0.3">
      <c r="F54" s="896"/>
      <c r="G54" s="896"/>
      <c r="H54" s="188"/>
      <c r="I54" s="188"/>
      <c r="J54" s="188"/>
      <c r="K54" s="188"/>
      <c r="L54" s="188"/>
    </row>
    <row r="55" spans="2:12" x14ac:dyDescent="0.3">
      <c r="F55" s="896"/>
      <c r="G55" s="896"/>
      <c r="H55" s="188"/>
      <c r="I55" s="188"/>
      <c r="J55" s="188"/>
      <c r="K55" s="188"/>
      <c r="L55" s="188"/>
    </row>
    <row r="56" spans="2:12" x14ac:dyDescent="0.3">
      <c r="F56" s="192"/>
      <c r="G56" s="192"/>
      <c r="H56" s="188"/>
      <c r="I56" s="188"/>
      <c r="J56" s="188"/>
      <c r="K56" s="188"/>
      <c r="L56" s="188"/>
    </row>
    <row r="57" spans="2:12" x14ac:dyDescent="0.3">
      <c r="F57" s="190"/>
      <c r="G57" s="190"/>
      <c r="H57" s="188"/>
      <c r="I57" s="188"/>
      <c r="J57" s="188"/>
      <c r="K57" s="188"/>
      <c r="L57" s="193"/>
    </row>
    <row r="58" spans="2:12" x14ac:dyDescent="0.3">
      <c r="H58" s="188"/>
    </row>
    <row r="59" spans="2:12" x14ac:dyDescent="0.3">
      <c r="B59" s="139"/>
      <c r="C59" s="139"/>
      <c r="H59" s="188"/>
    </row>
    <row r="60" spans="2:12" x14ac:dyDescent="0.3">
      <c r="B60" s="139"/>
      <c r="C60" s="180"/>
      <c r="H60" s="188"/>
    </row>
    <row r="61" spans="2:12" x14ac:dyDescent="0.3">
      <c r="B61" s="145"/>
      <c r="C61" s="181"/>
    </row>
    <row r="62" spans="2:12" x14ac:dyDescent="0.3">
      <c r="B62" s="145"/>
      <c r="C62" s="181"/>
    </row>
  </sheetData>
  <mergeCells count="11">
    <mergeCell ref="C38:G38"/>
    <mergeCell ref="B38:B39"/>
    <mergeCell ref="F54:F55"/>
    <mergeCell ref="G54:G55"/>
    <mergeCell ref="B3:G3"/>
    <mergeCell ref="B5:B6"/>
    <mergeCell ref="B16:B17"/>
    <mergeCell ref="B27:B28"/>
    <mergeCell ref="C5:G5"/>
    <mergeCell ref="C16:G16"/>
    <mergeCell ref="C27:G27"/>
  </mergeCells>
  <pageMargins left="0.36" right="0.22" top="0.75" bottom="0.75" header="0.3" footer="0.3"/>
  <pageSetup scale="6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2:X190"/>
  <sheetViews>
    <sheetView showGridLines="0" view="pageBreakPreview" zoomScaleNormal="100" zoomScaleSheetLayoutView="100" workbookViewId="0"/>
  </sheetViews>
  <sheetFormatPr defaultColWidth="19.33203125" defaultRowHeight="13.2" x14ac:dyDescent="0.3"/>
  <cols>
    <col min="1" max="1" width="5.6640625" style="140" customWidth="1"/>
    <col min="2" max="2" width="19.33203125" style="140"/>
    <col min="3" max="8" width="18.6640625" style="148" customWidth="1"/>
    <col min="9" max="9" width="6.6640625" style="142" customWidth="1"/>
    <col min="10" max="23" width="19.33203125" style="140"/>
    <col min="24" max="24" width="19.33203125" style="155"/>
    <col min="25" max="16384" width="19.33203125" style="140"/>
  </cols>
  <sheetData>
    <row r="2" spans="2:8" ht="13.8" x14ac:dyDescent="0.3">
      <c r="B2" s="671" t="s">
        <v>250</v>
      </c>
      <c r="C2" s="674"/>
      <c r="D2" s="674"/>
      <c r="E2" s="674"/>
      <c r="F2" s="674"/>
      <c r="G2" s="674"/>
      <c r="H2" s="156"/>
    </row>
    <row r="3" spans="2:8" ht="13.8" x14ac:dyDescent="0.3">
      <c r="B3" s="888" t="s">
        <v>67</v>
      </c>
      <c r="C3" s="888"/>
      <c r="D3" s="888"/>
      <c r="E3" s="888"/>
      <c r="F3" s="888"/>
      <c r="G3" s="888"/>
      <c r="H3" s="888"/>
    </row>
    <row r="4" spans="2:8" x14ac:dyDescent="0.3">
      <c r="B4" s="145"/>
      <c r="C4" s="661"/>
      <c r="D4" s="661"/>
      <c r="E4" s="661"/>
      <c r="F4" s="661"/>
      <c r="G4" s="661"/>
      <c r="H4" s="661"/>
    </row>
    <row r="5" spans="2:8" x14ac:dyDescent="0.3">
      <c r="B5" s="890" t="s">
        <v>251</v>
      </c>
      <c r="C5" s="890"/>
      <c r="D5" s="890"/>
      <c r="E5" s="890"/>
      <c r="F5" s="890"/>
      <c r="G5" s="890"/>
    </row>
    <row r="6" spans="2:8" ht="13.8" thickBot="1" x14ac:dyDescent="0.35">
      <c r="B6" s="145"/>
      <c r="H6" s="662" t="s">
        <v>252</v>
      </c>
    </row>
    <row r="7" spans="2:8" x14ac:dyDescent="0.3">
      <c r="B7" s="854" t="s">
        <v>235</v>
      </c>
      <c r="C7" s="897" t="s">
        <v>253</v>
      </c>
      <c r="D7" s="897" t="s">
        <v>254</v>
      </c>
      <c r="E7" s="897" t="s">
        <v>255</v>
      </c>
      <c r="F7" s="897" t="s">
        <v>103</v>
      </c>
      <c r="G7" s="897" t="s">
        <v>256</v>
      </c>
      <c r="H7" s="897" t="s">
        <v>257</v>
      </c>
    </row>
    <row r="8" spans="2:8" x14ac:dyDescent="0.3">
      <c r="B8" s="855"/>
      <c r="C8" s="898"/>
      <c r="D8" s="898"/>
      <c r="E8" s="898"/>
      <c r="F8" s="898"/>
      <c r="G8" s="898"/>
      <c r="H8" s="898"/>
    </row>
    <row r="9" spans="2:8" x14ac:dyDescent="0.3">
      <c r="B9" s="855"/>
      <c r="C9" s="898"/>
      <c r="D9" s="898"/>
      <c r="E9" s="898"/>
      <c r="F9" s="898"/>
      <c r="G9" s="898"/>
      <c r="H9" s="898"/>
    </row>
    <row r="10" spans="2:8" ht="16.95" customHeight="1" x14ac:dyDescent="0.3">
      <c r="B10" s="312" t="s">
        <v>8</v>
      </c>
      <c r="C10" s="715">
        <v>578691.13140000089</v>
      </c>
      <c r="D10" s="715">
        <v>29822.675579999996</v>
      </c>
      <c r="E10" s="715">
        <v>14166.779999999999</v>
      </c>
      <c r="F10" s="715">
        <v>319438.80051000003</v>
      </c>
      <c r="G10" s="715">
        <v>340922.25696999993</v>
      </c>
      <c r="H10" s="781">
        <f>C10+D10+E10+F10+G10</f>
        <v>1283041.644460001</v>
      </c>
    </row>
    <row r="11" spans="2:8" ht="16.95" customHeight="1" x14ac:dyDescent="0.3">
      <c r="B11" s="312" t="s">
        <v>10</v>
      </c>
      <c r="C11" s="715">
        <v>237371.353873621</v>
      </c>
      <c r="D11" s="715">
        <v>527891.31019810797</v>
      </c>
      <c r="E11" s="715">
        <v>-226208.196239999</v>
      </c>
      <c r="F11" s="715">
        <v>0</v>
      </c>
      <c r="G11" s="715">
        <v>-140109.32510172701</v>
      </c>
      <c r="H11" s="781">
        <f>C11+D11+E11+F11+G11</f>
        <v>398945.14273000287</v>
      </c>
    </row>
    <row r="12" spans="2:8" ht="16.95" customHeight="1" x14ac:dyDescent="0.3">
      <c r="B12" s="312" t="s">
        <v>12</v>
      </c>
      <c r="C12" s="715">
        <v>2588744</v>
      </c>
      <c r="D12" s="715">
        <v>559902</v>
      </c>
      <c r="E12" s="715">
        <v>941305</v>
      </c>
      <c r="F12" s="715">
        <v>401970</v>
      </c>
      <c r="G12" s="715">
        <v>3764634</v>
      </c>
      <c r="H12" s="781">
        <f>C12+D12+E12+F12+G12</f>
        <v>8256555</v>
      </c>
    </row>
    <row r="13" spans="2:8" ht="16.95" customHeight="1" x14ac:dyDescent="0.3">
      <c r="B13" s="312" t="s">
        <v>14</v>
      </c>
      <c r="C13" s="715">
        <v>892026.75702000002</v>
      </c>
      <c r="D13" s="715">
        <v>83077.625400000004</v>
      </c>
      <c r="E13" s="715">
        <v>14440.798720000001</v>
      </c>
      <c r="F13" s="715">
        <v>11759.51685</v>
      </c>
      <c r="G13" s="715">
        <v>395792.07711999997</v>
      </c>
      <c r="H13" s="781">
        <f t="shared" ref="H13:H23" si="0">C13+D13+E13+F13+G13</f>
        <v>1397096.77511</v>
      </c>
    </row>
    <row r="14" spans="2:8" ht="16.95" customHeight="1" x14ac:dyDescent="0.3">
      <c r="B14" s="312" t="s">
        <v>16</v>
      </c>
      <c r="C14" s="715">
        <v>150617.25399999999</v>
      </c>
      <c r="D14" s="715">
        <v>26975.780999999999</v>
      </c>
      <c r="E14" s="715">
        <v>182025.508</v>
      </c>
      <c r="F14" s="715">
        <v>0</v>
      </c>
      <c r="G14" s="715">
        <v>135248.42499999999</v>
      </c>
      <c r="H14" s="781">
        <f t="shared" si="0"/>
        <v>494866.96799999994</v>
      </c>
    </row>
    <row r="15" spans="2:8" ht="16.95" customHeight="1" x14ac:dyDescent="0.3">
      <c r="B15" s="312" t="s">
        <v>18</v>
      </c>
      <c r="C15" s="715">
        <v>2909189.4621192468</v>
      </c>
      <c r="D15" s="715">
        <v>953910.73485599598</v>
      </c>
      <c r="E15" s="715">
        <v>890970.62812756584</v>
      </c>
      <c r="F15" s="715">
        <v>87873.391357910106</v>
      </c>
      <c r="G15" s="715">
        <v>1259679.1578315217</v>
      </c>
      <c r="H15" s="781">
        <f t="shared" si="0"/>
        <v>6101623.3742922405</v>
      </c>
    </row>
    <row r="16" spans="2:8" ht="16.95" customHeight="1" x14ac:dyDescent="0.3">
      <c r="B16" s="312" t="s">
        <v>20</v>
      </c>
      <c r="C16" s="715">
        <v>865422.0975899999</v>
      </c>
      <c r="D16" s="715">
        <v>101883.58693000002</v>
      </c>
      <c r="E16" s="715">
        <v>62550.266265200014</v>
      </c>
      <c r="F16" s="715">
        <v>0</v>
      </c>
      <c r="G16" s="715">
        <v>535242.08762999985</v>
      </c>
      <c r="H16" s="781">
        <f t="shared" si="0"/>
        <v>1565098.0384151996</v>
      </c>
    </row>
    <row r="17" spans="2:8" ht="16.95" customHeight="1" x14ac:dyDescent="0.3">
      <c r="B17" s="312" t="s">
        <v>22</v>
      </c>
      <c r="C17" s="715">
        <v>149289.13105</v>
      </c>
      <c r="D17" s="715">
        <v>40640.247389999997</v>
      </c>
      <c r="E17" s="715">
        <v>342574.14752</v>
      </c>
      <c r="F17" s="715">
        <v>0</v>
      </c>
      <c r="G17" s="715">
        <v>108496.52076</v>
      </c>
      <c r="H17" s="781">
        <f t="shared" si="0"/>
        <v>641000.04671999998</v>
      </c>
    </row>
    <row r="18" spans="2:8" ht="16.95" customHeight="1" x14ac:dyDescent="0.3">
      <c r="B18" s="312" t="s">
        <v>24</v>
      </c>
      <c r="C18" s="715">
        <v>54903.306710000004</v>
      </c>
      <c r="D18" s="715">
        <v>287.19747000000001</v>
      </c>
      <c r="E18" s="715">
        <v>28684.595009999997</v>
      </c>
      <c r="F18" s="715">
        <v>0</v>
      </c>
      <c r="G18" s="715">
        <v>83828.870179999998</v>
      </c>
      <c r="H18" s="781">
        <f t="shared" si="0"/>
        <v>167703.96937000001</v>
      </c>
    </row>
    <row r="19" spans="2:8" ht="16.95" customHeight="1" x14ac:dyDescent="0.3">
      <c r="B19" s="312" t="s">
        <v>34</v>
      </c>
      <c r="C19" s="715">
        <v>0</v>
      </c>
      <c r="D19" s="715">
        <v>0</v>
      </c>
      <c r="E19" s="715">
        <v>0</v>
      </c>
      <c r="F19" s="715">
        <v>0</v>
      </c>
      <c r="G19" s="715">
        <v>0</v>
      </c>
      <c r="H19" s="781">
        <f t="shared" si="0"/>
        <v>0</v>
      </c>
    </row>
    <row r="20" spans="2:8" ht="16.95" customHeight="1" x14ac:dyDescent="0.3">
      <c r="B20" s="312" t="s">
        <v>26</v>
      </c>
      <c r="C20" s="715">
        <v>200468.28444032968</v>
      </c>
      <c r="D20" s="715">
        <v>11785.930989244896</v>
      </c>
      <c r="E20" s="715">
        <v>45489.52548445508</v>
      </c>
      <c r="F20" s="715">
        <v>0</v>
      </c>
      <c r="G20" s="715">
        <v>102369.01396566894</v>
      </c>
      <c r="H20" s="781">
        <f t="shared" si="0"/>
        <v>360112.75487969862</v>
      </c>
    </row>
    <row r="21" spans="2:8" ht="16.95" customHeight="1" x14ac:dyDescent="0.3">
      <c r="B21" s="312" t="s">
        <v>28</v>
      </c>
      <c r="C21" s="715">
        <v>221668.84367</v>
      </c>
      <c r="D21" s="715">
        <v>58043.914570000001</v>
      </c>
      <c r="E21" s="715">
        <v>54152.341449999738</v>
      </c>
      <c r="F21" s="715">
        <v>1577.6199824357</v>
      </c>
      <c r="G21" s="715">
        <v>447911.41410756501</v>
      </c>
      <c r="H21" s="781">
        <f t="shared" si="0"/>
        <v>783354.1337800005</v>
      </c>
    </row>
    <row r="22" spans="2:8" ht="16.95" customHeight="1" x14ac:dyDescent="0.3">
      <c r="B22" s="312" t="s">
        <v>30</v>
      </c>
      <c r="C22" s="715">
        <v>17342.811110081973</v>
      </c>
      <c r="D22" s="715">
        <v>532.71181000000001</v>
      </c>
      <c r="E22" s="715">
        <v>25949.90497</v>
      </c>
      <c r="F22" s="715">
        <v>869.71893</v>
      </c>
      <c r="G22" s="715">
        <v>46583.07123999999</v>
      </c>
      <c r="H22" s="781">
        <f t="shared" si="0"/>
        <v>91278.21806008197</v>
      </c>
    </row>
    <row r="23" spans="2:8" ht="16.95" customHeight="1" x14ac:dyDescent="0.3">
      <c r="B23" s="312" t="s">
        <v>32</v>
      </c>
      <c r="C23" s="715">
        <v>1893448.86644017</v>
      </c>
      <c r="D23" s="715">
        <v>724507.11317809997</v>
      </c>
      <c r="E23" s="715">
        <v>128761.25743</v>
      </c>
      <c r="F23" s="715">
        <v>5442.7710699999998</v>
      </c>
      <c r="G23" s="715">
        <v>1764242.8960245</v>
      </c>
      <c r="H23" s="781">
        <f t="shared" si="0"/>
        <v>4516402.90414277</v>
      </c>
    </row>
    <row r="24" spans="2:8" ht="16.95" customHeight="1" x14ac:dyDescent="0.3">
      <c r="B24" s="314" t="s">
        <v>182</v>
      </c>
      <c r="C24" s="716">
        <f t="shared" ref="C24:H24" si="1">SUM(C10:C23)</f>
        <v>10759183.299423447</v>
      </c>
      <c r="D24" s="716">
        <f t="shared" si="1"/>
        <v>3119260.8293714491</v>
      </c>
      <c r="E24" s="716">
        <f t="shared" si="1"/>
        <v>2504862.5567372218</v>
      </c>
      <c r="F24" s="716">
        <f t="shared" si="1"/>
        <v>828931.81870034582</v>
      </c>
      <c r="G24" s="716">
        <f t="shared" si="1"/>
        <v>8844840.4657275267</v>
      </c>
      <c r="H24" s="716">
        <f t="shared" si="1"/>
        <v>26057078.969959997</v>
      </c>
    </row>
    <row r="25" spans="2:8" ht="16.95" customHeight="1" x14ac:dyDescent="0.3">
      <c r="B25" s="314" t="s">
        <v>106</v>
      </c>
      <c r="C25" s="715">
        <v>0</v>
      </c>
      <c r="D25" s="715">
        <v>0</v>
      </c>
      <c r="E25" s="715">
        <v>0</v>
      </c>
      <c r="F25" s="715">
        <v>0</v>
      </c>
      <c r="G25" s="715">
        <v>0</v>
      </c>
      <c r="H25" s="716">
        <v>-6707.7082700000001</v>
      </c>
    </row>
    <row r="26" spans="2:8" ht="16.95" customHeight="1" thickBot="1" x14ac:dyDescent="0.35">
      <c r="B26" s="702" t="s">
        <v>90</v>
      </c>
      <c r="C26" s="709">
        <f t="shared" ref="C26:H26" si="2">C24+C25</f>
        <v>10759183.299423447</v>
      </c>
      <c r="D26" s="709">
        <f t="shared" si="2"/>
        <v>3119260.8293714491</v>
      </c>
      <c r="E26" s="709">
        <f t="shared" si="2"/>
        <v>2504862.5567372218</v>
      </c>
      <c r="F26" s="709">
        <f t="shared" si="2"/>
        <v>828931.81870034582</v>
      </c>
      <c r="G26" s="709">
        <f t="shared" si="2"/>
        <v>8844840.4657275267</v>
      </c>
      <c r="H26" s="709">
        <f t="shared" si="2"/>
        <v>26050371.261689998</v>
      </c>
    </row>
    <row r="27" spans="2:8" x14ac:dyDescent="0.3">
      <c r="B27" s="145"/>
      <c r="C27" s="661"/>
      <c r="D27" s="661"/>
      <c r="E27" s="661"/>
      <c r="F27" s="661"/>
      <c r="G27" s="661"/>
      <c r="H27" s="661"/>
    </row>
    <row r="28" spans="2:8" x14ac:dyDescent="0.3">
      <c r="B28" s="890" t="s">
        <v>258</v>
      </c>
      <c r="C28" s="890"/>
      <c r="D28" s="890"/>
      <c r="E28" s="890"/>
      <c r="F28" s="890"/>
      <c r="G28" s="890"/>
    </row>
    <row r="29" spans="2:8" ht="13.8" thickBot="1" x14ac:dyDescent="0.35">
      <c r="B29" s="145"/>
      <c r="H29" s="662" t="s">
        <v>252</v>
      </c>
    </row>
    <row r="30" spans="2:8" ht="16.95" customHeight="1" x14ac:dyDescent="0.3">
      <c r="B30" s="854" t="s">
        <v>235</v>
      </c>
      <c r="C30" s="897" t="s">
        <v>253</v>
      </c>
      <c r="D30" s="897" t="s">
        <v>254</v>
      </c>
      <c r="E30" s="897" t="s">
        <v>255</v>
      </c>
      <c r="F30" s="897" t="s">
        <v>103</v>
      </c>
      <c r="G30" s="897" t="s">
        <v>256</v>
      </c>
      <c r="H30" s="897" t="s">
        <v>257</v>
      </c>
    </row>
    <row r="31" spans="2:8" ht="16.95" customHeight="1" x14ac:dyDescent="0.3">
      <c r="B31" s="855"/>
      <c r="C31" s="898"/>
      <c r="D31" s="898"/>
      <c r="E31" s="898"/>
      <c r="F31" s="898"/>
      <c r="G31" s="898"/>
      <c r="H31" s="898"/>
    </row>
    <row r="32" spans="2:8" ht="16.95" customHeight="1" x14ac:dyDescent="0.3">
      <c r="B32" s="855"/>
      <c r="C32" s="898"/>
      <c r="D32" s="898"/>
      <c r="E32" s="898"/>
      <c r="F32" s="898"/>
      <c r="G32" s="898"/>
      <c r="H32" s="898"/>
    </row>
    <row r="33" spans="2:8" ht="16.95" customHeight="1" x14ac:dyDescent="0.3">
      <c r="B33" s="312" t="s">
        <v>8</v>
      </c>
      <c r="C33" s="663">
        <f>'[2]AR 8 &amp; 9 Support'!$C$16</f>
        <v>1938631.4374599999</v>
      </c>
      <c r="D33" s="663">
        <f>'[2]AR 8 &amp; 9 Support'!$C$17</f>
        <v>65608.96643</v>
      </c>
      <c r="E33" s="663">
        <f>'[2]AR 8 &amp; 9 Support'!$C$18</f>
        <v>-363382.86002999998</v>
      </c>
      <c r="F33" s="663">
        <v>105710.86513000001</v>
      </c>
      <c r="G33" s="663">
        <v>250641.74617</v>
      </c>
      <c r="H33" s="341">
        <f>C33+D33+E33+F33+G33</f>
        <v>1997210.1551600001</v>
      </c>
    </row>
    <row r="34" spans="2:8" ht="16.95" customHeight="1" x14ac:dyDescent="0.3">
      <c r="B34" s="312" t="s">
        <v>10</v>
      </c>
      <c r="C34" s="663">
        <v>117570.70441361821</v>
      </c>
      <c r="D34" s="663">
        <v>441012.66813810886</v>
      </c>
      <c r="E34" s="663">
        <v>65482.420000000013</v>
      </c>
      <c r="F34" s="663">
        <v>0</v>
      </c>
      <c r="G34" s="663">
        <v>175770.96983826673</v>
      </c>
      <c r="H34" s="341">
        <f>C34+D34+E34+F34+G34</f>
        <v>799836.76238999388</v>
      </c>
    </row>
    <row r="35" spans="2:8" ht="16.95" customHeight="1" x14ac:dyDescent="0.3">
      <c r="B35" s="312" t="s">
        <v>12</v>
      </c>
      <c r="C35" s="663">
        <v>2462513.7409507898</v>
      </c>
      <c r="D35" s="663">
        <v>485900.83512110001</v>
      </c>
      <c r="E35" s="663">
        <v>631121.01777999999</v>
      </c>
      <c r="F35" s="663">
        <v>388610</v>
      </c>
      <c r="G35" s="663">
        <v>3436604.2006858997</v>
      </c>
      <c r="H35" s="341">
        <f>C35+D35+E35+F35+G35</f>
        <v>7404749.7945377892</v>
      </c>
    </row>
    <row r="36" spans="2:8" ht="16.95" customHeight="1" x14ac:dyDescent="0.3">
      <c r="B36" s="312" t="s">
        <v>14</v>
      </c>
      <c r="C36" s="663">
        <v>1018952.2149200001</v>
      </c>
      <c r="D36" s="663">
        <v>98515.303189999991</v>
      </c>
      <c r="E36" s="663">
        <v>13463.25606</v>
      </c>
      <c r="F36" s="663">
        <v>5387.6457599999994</v>
      </c>
      <c r="G36" s="663">
        <v>378032.80680000002</v>
      </c>
      <c r="H36" s="341">
        <f t="shared" ref="H36:H46" si="3">C36+D36+E36+F36+G36</f>
        <v>1514351.2267300002</v>
      </c>
    </row>
    <row r="37" spans="2:8" ht="16.95" customHeight="1" x14ac:dyDescent="0.3">
      <c r="B37" s="312" t="s">
        <v>16</v>
      </c>
      <c r="C37" s="663">
        <v>120393.12851</v>
      </c>
      <c r="D37" s="663">
        <v>34151.961660000001</v>
      </c>
      <c r="E37" s="663">
        <v>211040.27647000001</v>
      </c>
      <c r="F37" s="663">
        <v>20.744820000000001</v>
      </c>
      <c r="G37" s="663">
        <v>129548.1444</v>
      </c>
      <c r="H37" s="341">
        <f t="shared" si="3"/>
        <v>495154.25586000003</v>
      </c>
    </row>
    <row r="38" spans="2:8" ht="16.95" customHeight="1" x14ac:dyDescent="0.3">
      <c r="B38" s="312" t="s">
        <v>18</v>
      </c>
      <c r="C38" s="663">
        <v>1391952.30521541</v>
      </c>
      <c r="D38" s="663">
        <v>788195.11006437906</v>
      </c>
      <c r="E38" s="663">
        <v>251421.89583048504</v>
      </c>
      <c r="F38" s="663">
        <v>176659.34576312001</v>
      </c>
      <c r="G38" s="663">
        <v>982482.3604047799</v>
      </c>
      <c r="H38" s="341">
        <f t="shared" si="3"/>
        <v>3590711.0172781739</v>
      </c>
    </row>
    <row r="39" spans="2:8" ht="16.95" customHeight="1" x14ac:dyDescent="0.3">
      <c r="B39" s="312" t="s">
        <v>20</v>
      </c>
      <c r="C39" s="663">
        <v>492003.27615000005</v>
      </c>
      <c r="D39" s="663">
        <v>140558.02821000002</v>
      </c>
      <c r="E39" s="663">
        <v>57628.283714400008</v>
      </c>
      <c r="F39" s="342">
        <v>0</v>
      </c>
      <c r="G39" s="663">
        <v>391656.41194999992</v>
      </c>
      <c r="H39" s="341">
        <f t="shared" si="3"/>
        <v>1081846.0000244</v>
      </c>
    </row>
    <row r="40" spans="2:8" ht="16.95" customHeight="1" x14ac:dyDescent="0.3">
      <c r="B40" s="312" t="s">
        <v>22</v>
      </c>
      <c r="C40" s="663">
        <v>337295.67645999999</v>
      </c>
      <c r="D40" s="663">
        <v>46150.888200000001</v>
      </c>
      <c r="E40" s="663">
        <v>151868.1611</v>
      </c>
      <c r="F40" s="342">
        <v>0</v>
      </c>
      <c r="G40" s="663">
        <v>48693.039210000003</v>
      </c>
      <c r="H40" s="341">
        <f t="shared" si="3"/>
        <v>584007.7649699999</v>
      </c>
    </row>
    <row r="41" spans="2:8" ht="16.95" customHeight="1" x14ac:dyDescent="0.3">
      <c r="B41" s="312" t="s">
        <v>24</v>
      </c>
      <c r="C41" s="663">
        <v>15742.995749999998</v>
      </c>
      <c r="D41" s="663">
        <v>14635.25196</v>
      </c>
      <c r="E41" s="663">
        <v>56090.422370000037</v>
      </c>
      <c r="F41" s="663">
        <v>-1.4875</v>
      </c>
      <c r="G41" s="663">
        <v>52514.765650000001</v>
      </c>
      <c r="H41" s="341">
        <f t="shared" si="3"/>
        <v>138981.94823000004</v>
      </c>
    </row>
    <row r="42" spans="2:8" ht="16.95" customHeight="1" x14ac:dyDescent="0.3">
      <c r="B42" s="312" t="s">
        <v>34</v>
      </c>
      <c r="C42" s="663">
        <v>0</v>
      </c>
      <c r="D42" s="663">
        <v>0</v>
      </c>
      <c r="E42" s="663">
        <v>0</v>
      </c>
      <c r="F42" s="663">
        <v>0</v>
      </c>
      <c r="G42" s="663">
        <v>0</v>
      </c>
      <c r="H42" s="341">
        <f t="shared" si="3"/>
        <v>0</v>
      </c>
    </row>
    <row r="43" spans="2:8" ht="16.95" customHeight="1" x14ac:dyDescent="0.3">
      <c r="B43" s="312" t="s">
        <v>26</v>
      </c>
      <c r="C43" s="663">
        <v>226590.977089683</v>
      </c>
      <c r="D43" s="663">
        <v>13193.113894521446</v>
      </c>
      <c r="E43" s="663">
        <v>48628.790092565003</v>
      </c>
      <c r="F43" s="342">
        <v>0</v>
      </c>
      <c r="G43" s="663">
        <v>160027.28815934557</v>
      </c>
      <c r="H43" s="341">
        <f t="shared" si="3"/>
        <v>448440.16923611501</v>
      </c>
    </row>
    <row r="44" spans="2:8" ht="16.95" customHeight="1" x14ac:dyDescent="0.3">
      <c r="B44" s="312" t="s">
        <v>28</v>
      </c>
      <c r="C44" s="663">
        <v>158657.99600000001</v>
      </c>
      <c r="D44" s="663">
        <v>84141.251000000004</v>
      </c>
      <c r="E44" s="663">
        <v>52812.03</v>
      </c>
      <c r="F44" s="342">
        <v>0</v>
      </c>
      <c r="G44" s="663">
        <v>794992.57700000005</v>
      </c>
      <c r="H44" s="341">
        <f t="shared" si="3"/>
        <v>1090603.8540000001</v>
      </c>
    </row>
    <row r="45" spans="2:8" ht="16.95" customHeight="1" x14ac:dyDescent="0.3">
      <c r="B45" s="312" t="s">
        <v>30</v>
      </c>
      <c r="C45" s="663">
        <v>8391.5033332509174</v>
      </c>
      <c r="D45" s="663">
        <v>2357.68685</v>
      </c>
      <c r="E45" s="663">
        <v>20613.781609999998</v>
      </c>
      <c r="F45" s="663">
        <v>503.68448999999998</v>
      </c>
      <c r="G45" s="663">
        <v>33708.085395178088</v>
      </c>
      <c r="H45" s="341">
        <f t="shared" si="3"/>
        <v>65574.741678429011</v>
      </c>
    </row>
    <row r="46" spans="2:8" ht="16.95" customHeight="1" x14ac:dyDescent="0.3">
      <c r="B46" s="312" t="s">
        <v>32</v>
      </c>
      <c r="C46" s="663">
        <v>2104606.0514400001</v>
      </c>
      <c r="D46" s="663">
        <v>727850.71298000007</v>
      </c>
      <c r="E46" s="663">
        <v>88983.477239999993</v>
      </c>
      <c r="F46" s="663">
        <v>1289.0597399999999</v>
      </c>
      <c r="G46" s="663">
        <v>1236482.43135</v>
      </c>
      <c r="H46" s="341">
        <f t="shared" si="3"/>
        <v>4159211.7327499995</v>
      </c>
    </row>
    <row r="47" spans="2:8" ht="16.95" customHeight="1" x14ac:dyDescent="0.3">
      <c r="B47" s="314" t="s">
        <v>182</v>
      </c>
      <c r="C47" s="343">
        <f t="shared" ref="C47:H47" si="4">SUM(C33:C46)</f>
        <v>10393302.007692752</v>
      </c>
      <c r="D47" s="343">
        <f t="shared" si="4"/>
        <v>2942271.7776981099</v>
      </c>
      <c r="E47" s="343">
        <f t="shared" si="4"/>
        <v>1285770.9522374498</v>
      </c>
      <c r="F47" s="343">
        <f t="shared" si="4"/>
        <v>678179.85820312006</v>
      </c>
      <c r="G47" s="343">
        <f t="shared" si="4"/>
        <v>8071154.8270134702</v>
      </c>
      <c r="H47" s="343">
        <f t="shared" si="4"/>
        <v>23370679.422844898</v>
      </c>
    </row>
    <row r="48" spans="2:8" ht="16.95" customHeight="1" x14ac:dyDescent="0.3">
      <c r="B48" s="314" t="s">
        <v>106</v>
      </c>
      <c r="C48" s="343">
        <v>0</v>
      </c>
      <c r="D48" s="343">
        <v>0</v>
      </c>
      <c r="E48" s="343">
        <v>0</v>
      </c>
      <c r="F48" s="343">
        <v>0</v>
      </c>
      <c r="G48" s="343">
        <v>0</v>
      </c>
      <c r="H48" s="343">
        <v>168490.62036999999</v>
      </c>
    </row>
    <row r="49" spans="2:8" ht="16.95" customHeight="1" thickBot="1" x14ac:dyDescent="0.35">
      <c r="B49" s="702" t="s">
        <v>90</v>
      </c>
      <c r="C49" s="705">
        <f t="shared" ref="C49:H49" si="5">C47+C48</f>
        <v>10393302.007692752</v>
      </c>
      <c r="D49" s="705">
        <f t="shared" si="5"/>
        <v>2942271.7776981099</v>
      </c>
      <c r="E49" s="705">
        <f t="shared" si="5"/>
        <v>1285770.9522374498</v>
      </c>
      <c r="F49" s="705">
        <f t="shared" si="5"/>
        <v>678179.85820312006</v>
      </c>
      <c r="G49" s="705">
        <f t="shared" si="5"/>
        <v>8071154.8270134702</v>
      </c>
      <c r="H49" s="705">
        <f t="shared" si="5"/>
        <v>23539170.043214899</v>
      </c>
    </row>
    <row r="50" spans="2:8" x14ac:dyDescent="0.3">
      <c r="B50" s="145"/>
      <c r="C50" s="661"/>
      <c r="D50" s="661"/>
      <c r="E50" s="661"/>
      <c r="F50" s="661"/>
      <c r="G50" s="661"/>
      <c r="H50" s="664"/>
    </row>
    <row r="51" spans="2:8" x14ac:dyDescent="0.3">
      <c r="B51" s="890" t="s">
        <v>259</v>
      </c>
      <c r="C51" s="890"/>
      <c r="D51" s="890"/>
      <c r="E51" s="890"/>
      <c r="F51" s="890"/>
      <c r="G51" s="890"/>
    </row>
    <row r="52" spans="2:8" ht="13.8" thickBot="1" x14ac:dyDescent="0.35">
      <c r="B52" s="145"/>
      <c r="H52" s="662" t="s">
        <v>252</v>
      </c>
    </row>
    <row r="53" spans="2:8" x14ac:dyDescent="0.3">
      <c r="B53" s="854" t="s">
        <v>235</v>
      </c>
      <c r="C53" s="897" t="s">
        <v>253</v>
      </c>
      <c r="D53" s="897" t="s">
        <v>254</v>
      </c>
      <c r="E53" s="897" t="s">
        <v>255</v>
      </c>
      <c r="F53" s="897" t="s">
        <v>103</v>
      </c>
      <c r="G53" s="897" t="s">
        <v>256</v>
      </c>
      <c r="H53" s="897" t="s">
        <v>257</v>
      </c>
    </row>
    <row r="54" spans="2:8" x14ac:dyDescent="0.3">
      <c r="B54" s="855"/>
      <c r="C54" s="898"/>
      <c r="D54" s="898"/>
      <c r="E54" s="898"/>
      <c r="F54" s="898"/>
      <c r="G54" s="898"/>
      <c r="H54" s="898"/>
    </row>
    <row r="55" spans="2:8" x14ac:dyDescent="0.3">
      <c r="B55" s="855"/>
      <c r="C55" s="898"/>
      <c r="D55" s="898"/>
      <c r="E55" s="898"/>
      <c r="F55" s="898"/>
      <c r="G55" s="898"/>
      <c r="H55" s="898"/>
    </row>
    <row r="56" spans="2:8" ht="16.95" customHeight="1" x14ac:dyDescent="0.3">
      <c r="B56" s="312" t="s">
        <v>8</v>
      </c>
      <c r="C56" s="663">
        <v>1206533</v>
      </c>
      <c r="D56" s="663">
        <v>45558</v>
      </c>
      <c r="E56" s="663">
        <v>13971</v>
      </c>
      <c r="F56" s="663">
        <v>216995</v>
      </c>
      <c r="G56" s="663">
        <v>239622</v>
      </c>
      <c r="H56" s="341">
        <f>C56+D56+E56+F56+G56</f>
        <v>1722679</v>
      </c>
    </row>
    <row r="57" spans="2:8" ht="16.95" customHeight="1" x14ac:dyDescent="0.3">
      <c r="B57" s="312" t="s">
        <v>10</v>
      </c>
      <c r="C57" s="663">
        <v>141511</v>
      </c>
      <c r="D57" s="663">
        <v>159469</v>
      </c>
      <c r="E57" s="663">
        <v>66397</v>
      </c>
      <c r="F57" s="304">
        <v>0</v>
      </c>
      <c r="G57" s="663">
        <v>101898</v>
      </c>
      <c r="H57" s="341">
        <f>C57+D57+E57+F57+G57</f>
        <v>469275</v>
      </c>
    </row>
    <row r="58" spans="2:8" ht="16.95" customHeight="1" x14ac:dyDescent="0.3">
      <c r="B58" s="312" t="s">
        <v>12</v>
      </c>
      <c r="C58" s="534">
        <v>1918932</v>
      </c>
      <c r="D58" s="663">
        <v>384967</v>
      </c>
      <c r="E58" s="663">
        <v>785447</v>
      </c>
      <c r="F58" s="663">
        <v>238759</v>
      </c>
      <c r="G58" s="663">
        <v>2092236</v>
      </c>
      <c r="H58" s="341">
        <f>C58+D58+E58+F58+G58</f>
        <v>5420341</v>
      </c>
    </row>
    <row r="59" spans="2:8" ht="16.95" customHeight="1" x14ac:dyDescent="0.3">
      <c r="B59" s="312" t="s">
        <v>14</v>
      </c>
      <c r="C59" s="663">
        <v>707064</v>
      </c>
      <c r="D59" s="663">
        <v>95005</v>
      </c>
      <c r="E59" s="663">
        <v>38314</v>
      </c>
      <c r="F59" s="663">
        <v>11824</v>
      </c>
      <c r="G59" s="663">
        <v>293217</v>
      </c>
      <c r="H59" s="341">
        <f t="shared" ref="H59:H69" si="6">C59+D59+E59+F59+G59</f>
        <v>1145424</v>
      </c>
    </row>
    <row r="60" spans="2:8" ht="16.95" customHeight="1" x14ac:dyDescent="0.3">
      <c r="B60" s="312" t="s">
        <v>16</v>
      </c>
      <c r="C60" s="663">
        <v>135027</v>
      </c>
      <c r="D60" s="663">
        <v>35323</v>
      </c>
      <c r="E60" s="663">
        <v>391239</v>
      </c>
      <c r="F60" s="663">
        <v>1276</v>
      </c>
      <c r="G60" s="663">
        <v>149656</v>
      </c>
      <c r="H60" s="341">
        <f t="shared" si="6"/>
        <v>712521</v>
      </c>
    </row>
    <row r="61" spans="2:8" ht="16.95" customHeight="1" x14ac:dyDescent="0.3">
      <c r="B61" s="312" t="s">
        <v>18</v>
      </c>
      <c r="C61" s="663">
        <v>1411130</v>
      </c>
      <c r="D61" s="663">
        <v>527881</v>
      </c>
      <c r="E61" s="663">
        <v>2044768</v>
      </c>
      <c r="F61" s="663">
        <v>1191033</v>
      </c>
      <c r="G61" s="663">
        <v>415214</v>
      </c>
      <c r="H61" s="341">
        <f t="shared" si="6"/>
        <v>5590026</v>
      </c>
    </row>
    <row r="62" spans="2:8" ht="16.95" customHeight="1" x14ac:dyDescent="0.3">
      <c r="B62" s="312" t="s">
        <v>20</v>
      </c>
      <c r="C62" s="663">
        <v>405688</v>
      </c>
      <c r="D62" s="663">
        <v>75429</v>
      </c>
      <c r="E62" s="663">
        <v>71773</v>
      </c>
      <c r="F62" s="342">
        <v>0</v>
      </c>
      <c r="G62" s="663">
        <v>258667</v>
      </c>
      <c r="H62" s="341">
        <f t="shared" si="6"/>
        <v>811557</v>
      </c>
    </row>
    <row r="63" spans="2:8" ht="16.95" customHeight="1" x14ac:dyDescent="0.3">
      <c r="B63" s="312" t="s">
        <v>22</v>
      </c>
      <c r="C63" s="663">
        <v>300813</v>
      </c>
      <c r="D63" s="663">
        <v>27650</v>
      </c>
      <c r="E63" s="663">
        <v>86705</v>
      </c>
      <c r="F63" s="342">
        <v>0</v>
      </c>
      <c r="G63" s="663">
        <v>23314</v>
      </c>
      <c r="H63" s="341">
        <f t="shared" si="6"/>
        <v>438482</v>
      </c>
    </row>
    <row r="64" spans="2:8" ht="16.95" customHeight="1" x14ac:dyDescent="0.3">
      <c r="B64" s="312" t="s">
        <v>24</v>
      </c>
      <c r="C64" s="663">
        <v>9362</v>
      </c>
      <c r="D64" s="663">
        <v>767</v>
      </c>
      <c r="E64" s="663">
        <v>37813</v>
      </c>
      <c r="F64" s="304">
        <v>0</v>
      </c>
      <c r="G64" s="663">
        <v>54515</v>
      </c>
      <c r="H64" s="341">
        <f t="shared" si="6"/>
        <v>102457</v>
      </c>
    </row>
    <row r="65" spans="2:14" ht="16.95" customHeight="1" x14ac:dyDescent="0.3">
      <c r="B65" s="312" t="s">
        <v>34</v>
      </c>
      <c r="C65" s="342">
        <v>0</v>
      </c>
      <c r="D65" s="342">
        <v>0</v>
      </c>
      <c r="E65" s="342">
        <v>0</v>
      </c>
      <c r="F65" s="342">
        <v>0</v>
      </c>
      <c r="G65" s="663">
        <v>123388</v>
      </c>
      <c r="H65" s="341">
        <f t="shared" si="6"/>
        <v>123388</v>
      </c>
    </row>
    <row r="66" spans="2:14" ht="16.95" customHeight="1" x14ac:dyDescent="0.3">
      <c r="B66" s="312" t="s">
        <v>26</v>
      </c>
      <c r="C66" s="663">
        <v>124632</v>
      </c>
      <c r="D66" s="663">
        <v>12357</v>
      </c>
      <c r="E66" s="663">
        <v>30925</v>
      </c>
      <c r="F66" s="342">
        <v>0</v>
      </c>
      <c r="G66" s="663">
        <v>69766</v>
      </c>
      <c r="H66" s="341">
        <f t="shared" si="6"/>
        <v>237680</v>
      </c>
    </row>
    <row r="67" spans="2:14" ht="16.95" customHeight="1" x14ac:dyDescent="0.3">
      <c r="B67" s="312" t="s">
        <v>28</v>
      </c>
      <c r="C67" s="663">
        <v>190829</v>
      </c>
      <c r="D67" s="663">
        <v>88864</v>
      </c>
      <c r="E67" s="663">
        <v>50422</v>
      </c>
      <c r="F67" s="342">
        <v>0</v>
      </c>
      <c r="G67" s="663">
        <v>260323</v>
      </c>
      <c r="H67" s="341">
        <f t="shared" si="6"/>
        <v>590438</v>
      </c>
    </row>
    <row r="68" spans="2:14" ht="16.95" customHeight="1" x14ac:dyDescent="0.3">
      <c r="B68" s="312" t="s">
        <v>30</v>
      </c>
      <c r="C68" s="663">
        <v>3758</v>
      </c>
      <c r="D68" s="342">
        <v>0</v>
      </c>
      <c r="E68" s="663">
        <v>15257</v>
      </c>
      <c r="F68" s="663">
        <v>3060</v>
      </c>
      <c r="G68" s="663">
        <v>80746</v>
      </c>
      <c r="H68" s="341">
        <f t="shared" si="6"/>
        <v>102821</v>
      </c>
    </row>
    <row r="69" spans="2:14" ht="16.95" customHeight="1" x14ac:dyDescent="0.3">
      <c r="B69" s="312" t="s">
        <v>32</v>
      </c>
      <c r="C69" s="534">
        <v>1491119</v>
      </c>
      <c r="D69" s="534">
        <v>435526</v>
      </c>
      <c r="E69" s="534">
        <v>73392</v>
      </c>
      <c r="F69" s="663">
        <v>1010</v>
      </c>
      <c r="G69" s="534">
        <v>1155126</v>
      </c>
      <c r="H69" s="341">
        <f t="shared" si="6"/>
        <v>3156173</v>
      </c>
    </row>
    <row r="70" spans="2:14" ht="16.95" customHeight="1" x14ac:dyDescent="0.3">
      <c r="B70" s="314" t="s">
        <v>182</v>
      </c>
      <c r="C70" s="343">
        <f t="shared" ref="C70:H70" si="7">SUM(C56:C69)</f>
        <v>8046398</v>
      </c>
      <c r="D70" s="343">
        <f t="shared" si="7"/>
        <v>1888796</v>
      </c>
      <c r="E70" s="343">
        <f t="shared" si="7"/>
        <v>3706423</v>
      </c>
      <c r="F70" s="343">
        <f t="shared" si="7"/>
        <v>1663957</v>
      </c>
      <c r="G70" s="343">
        <f t="shared" si="7"/>
        <v>5317688</v>
      </c>
      <c r="H70" s="343">
        <f t="shared" si="7"/>
        <v>20623262</v>
      </c>
    </row>
    <row r="71" spans="2:14" ht="16.95" customHeight="1" x14ac:dyDescent="0.3">
      <c r="B71" s="314" t="s">
        <v>106</v>
      </c>
      <c r="C71" s="343">
        <v>0</v>
      </c>
      <c r="D71" s="343">
        <v>0</v>
      </c>
      <c r="E71" s="343">
        <v>0</v>
      </c>
      <c r="F71" s="343">
        <v>0</v>
      </c>
      <c r="G71" s="343">
        <v>0</v>
      </c>
      <c r="H71" s="341">
        <v>362233</v>
      </c>
    </row>
    <row r="72" spans="2:14" ht="16.95" customHeight="1" thickBot="1" x14ac:dyDescent="0.35">
      <c r="B72" s="702" t="s">
        <v>90</v>
      </c>
      <c r="C72" s="705">
        <f t="shared" ref="C72:G72" si="8">C70+C71</f>
        <v>8046398</v>
      </c>
      <c r="D72" s="705">
        <f t="shared" si="8"/>
        <v>1888796</v>
      </c>
      <c r="E72" s="705">
        <f t="shared" si="8"/>
        <v>3706423</v>
      </c>
      <c r="F72" s="705">
        <f t="shared" si="8"/>
        <v>1663957</v>
      </c>
      <c r="G72" s="705">
        <f t="shared" si="8"/>
        <v>5317688</v>
      </c>
      <c r="H72" s="705">
        <f>H70+H71</f>
        <v>20985495</v>
      </c>
    </row>
    <row r="73" spans="2:14" x14ac:dyDescent="0.3">
      <c r="B73" s="145"/>
      <c r="C73" s="163"/>
      <c r="D73" s="163"/>
      <c r="E73" s="163"/>
      <c r="F73" s="163"/>
      <c r="G73" s="163"/>
      <c r="H73" s="163"/>
    </row>
    <row r="74" spans="2:14" x14ac:dyDescent="0.3">
      <c r="B74" s="145"/>
      <c r="C74" s="661"/>
      <c r="D74" s="661"/>
      <c r="E74" s="661"/>
      <c r="F74" s="661"/>
      <c r="G74" s="661"/>
      <c r="H74" s="661"/>
    </row>
    <row r="75" spans="2:14" x14ac:dyDescent="0.3">
      <c r="B75" s="890" t="s">
        <v>260</v>
      </c>
      <c r="C75" s="890"/>
      <c r="D75" s="890"/>
      <c r="E75" s="890"/>
      <c r="F75" s="890"/>
      <c r="G75" s="890"/>
    </row>
    <row r="76" spans="2:14" ht="13.8" thickBot="1" x14ac:dyDescent="0.35">
      <c r="B76" s="145"/>
      <c r="H76" s="662" t="s">
        <v>252</v>
      </c>
      <c r="I76" s="154"/>
    </row>
    <row r="77" spans="2:14" x14ac:dyDescent="0.3">
      <c r="B77" s="854" t="s">
        <v>235</v>
      </c>
      <c r="C77" s="897" t="s">
        <v>253</v>
      </c>
      <c r="D77" s="897" t="s">
        <v>254</v>
      </c>
      <c r="E77" s="897" t="s">
        <v>255</v>
      </c>
      <c r="F77" s="897" t="s">
        <v>103</v>
      </c>
      <c r="G77" s="897" t="s">
        <v>256</v>
      </c>
      <c r="H77" s="897" t="s">
        <v>257</v>
      </c>
    </row>
    <row r="78" spans="2:14" x14ac:dyDescent="0.3">
      <c r="B78" s="855"/>
      <c r="C78" s="898"/>
      <c r="D78" s="898"/>
      <c r="E78" s="898"/>
      <c r="F78" s="898"/>
      <c r="G78" s="898"/>
      <c r="H78" s="898"/>
    </row>
    <row r="79" spans="2:14" x14ac:dyDescent="0.3">
      <c r="B79" s="855"/>
      <c r="C79" s="898"/>
      <c r="D79" s="898"/>
      <c r="E79" s="898"/>
      <c r="F79" s="898"/>
      <c r="G79" s="898"/>
      <c r="H79" s="898"/>
    </row>
    <row r="80" spans="2:14" ht="16.95" customHeight="1" x14ac:dyDescent="0.3">
      <c r="B80" s="312" t="s">
        <v>8</v>
      </c>
      <c r="C80" s="663">
        <v>1093785</v>
      </c>
      <c r="D80" s="663">
        <v>73331</v>
      </c>
      <c r="E80" s="663">
        <v>6781</v>
      </c>
      <c r="F80" s="663">
        <v>150594</v>
      </c>
      <c r="G80" s="663">
        <v>293240</v>
      </c>
      <c r="H80" s="341">
        <f>C80+D80+E80+F80+G80</f>
        <v>1617731</v>
      </c>
      <c r="J80" s="142"/>
      <c r="K80" s="142"/>
      <c r="L80" s="142"/>
      <c r="M80" s="142"/>
      <c r="N80" s="142"/>
    </row>
    <row r="81" spans="2:14" ht="16.95" customHeight="1" x14ac:dyDescent="0.3">
      <c r="B81" s="312" t="s">
        <v>10</v>
      </c>
      <c r="C81" s="663">
        <v>88029</v>
      </c>
      <c r="D81" s="663">
        <v>79260</v>
      </c>
      <c r="E81" s="663">
        <v>50240</v>
      </c>
      <c r="F81" s="304">
        <v>0</v>
      </c>
      <c r="G81" s="663">
        <v>57802</v>
      </c>
      <c r="H81" s="341">
        <f t="shared" ref="H81:H93" si="9">C81+D81+E81+F81+G81</f>
        <v>275331</v>
      </c>
      <c r="J81" s="142"/>
      <c r="K81" s="142"/>
      <c r="L81" s="142"/>
      <c r="M81" s="142"/>
      <c r="N81" s="142"/>
    </row>
    <row r="82" spans="2:14" ht="16.95" customHeight="1" x14ac:dyDescent="0.3">
      <c r="B82" s="312" t="s">
        <v>12</v>
      </c>
      <c r="C82" s="534">
        <v>1505020</v>
      </c>
      <c r="D82" s="663">
        <v>284499</v>
      </c>
      <c r="E82" s="663">
        <v>1095407</v>
      </c>
      <c r="F82" s="663">
        <v>193430</v>
      </c>
      <c r="G82" s="663">
        <v>2204294</v>
      </c>
      <c r="H82" s="341">
        <f>C82+D82+E82+F82+G82</f>
        <v>5282650</v>
      </c>
      <c r="J82" s="142"/>
      <c r="K82" s="142"/>
      <c r="L82" s="142"/>
      <c r="M82" s="142"/>
      <c r="N82" s="142"/>
    </row>
    <row r="83" spans="2:14" ht="16.95" customHeight="1" x14ac:dyDescent="0.3">
      <c r="B83" s="312" t="s">
        <v>14</v>
      </c>
      <c r="C83" s="663">
        <v>623905</v>
      </c>
      <c r="D83" s="663">
        <v>80831</v>
      </c>
      <c r="E83" s="663">
        <v>43112</v>
      </c>
      <c r="F83" s="663">
        <v>7506</v>
      </c>
      <c r="G83" s="663">
        <v>209011</v>
      </c>
      <c r="H83" s="341">
        <f t="shared" si="9"/>
        <v>964365</v>
      </c>
      <c r="J83" s="142"/>
      <c r="K83" s="142"/>
      <c r="L83" s="142"/>
      <c r="M83" s="142"/>
      <c r="N83" s="142"/>
    </row>
    <row r="84" spans="2:14" ht="16.95" customHeight="1" x14ac:dyDescent="0.3">
      <c r="B84" s="312" t="s">
        <v>16</v>
      </c>
      <c r="C84" s="663">
        <v>90203</v>
      </c>
      <c r="D84" s="663">
        <v>16788</v>
      </c>
      <c r="E84" s="663">
        <v>327440</v>
      </c>
      <c r="F84" s="663">
        <v>1681</v>
      </c>
      <c r="G84" s="663">
        <v>108621</v>
      </c>
      <c r="H84" s="341">
        <f t="shared" si="9"/>
        <v>544733</v>
      </c>
      <c r="J84" s="142"/>
      <c r="K84" s="142"/>
      <c r="L84" s="142"/>
      <c r="M84" s="142"/>
      <c r="N84" s="142"/>
    </row>
    <row r="85" spans="2:14" ht="16.95" customHeight="1" x14ac:dyDescent="0.3">
      <c r="B85" s="312" t="s">
        <v>18</v>
      </c>
      <c r="C85" s="663">
        <v>987460</v>
      </c>
      <c r="D85" s="663">
        <v>401578</v>
      </c>
      <c r="E85" s="663">
        <v>2137082</v>
      </c>
      <c r="F85" s="663">
        <v>1292605</v>
      </c>
      <c r="G85" s="663">
        <v>520425</v>
      </c>
      <c r="H85" s="341">
        <f t="shared" si="9"/>
        <v>5339150</v>
      </c>
      <c r="J85" s="142"/>
      <c r="K85" s="142"/>
      <c r="L85" s="142"/>
      <c r="M85" s="142"/>
      <c r="N85" s="142"/>
    </row>
    <row r="86" spans="2:14" ht="16.95" customHeight="1" x14ac:dyDescent="0.3">
      <c r="B86" s="312" t="s">
        <v>20</v>
      </c>
      <c r="C86" s="663">
        <v>354121</v>
      </c>
      <c r="D86" s="663">
        <v>52838</v>
      </c>
      <c r="E86" s="663">
        <v>60522</v>
      </c>
      <c r="F86" s="342">
        <v>0</v>
      </c>
      <c r="G86" s="663">
        <v>160841</v>
      </c>
      <c r="H86" s="341">
        <f t="shared" si="9"/>
        <v>628322</v>
      </c>
      <c r="J86" s="142"/>
      <c r="K86" s="142"/>
      <c r="L86" s="142"/>
      <c r="M86" s="142"/>
      <c r="N86" s="142"/>
    </row>
    <row r="87" spans="2:14" ht="16.95" customHeight="1" x14ac:dyDescent="0.3">
      <c r="B87" s="312" t="s">
        <v>22</v>
      </c>
      <c r="C87" s="663">
        <v>414640</v>
      </c>
      <c r="D87" s="663">
        <v>10846</v>
      </c>
      <c r="E87" s="663">
        <v>388046</v>
      </c>
      <c r="F87" s="342">
        <v>0</v>
      </c>
      <c r="G87" s="663">
        <v>62501</v>
      </c>
      <c r="H87" s="341">
        <f t="shared" si="9"/>
        <v>876033</v>
      </c>
      <c r="J87" s="142"/>
      <c r="K87" s="142"/>
      <c r="L87" s="142"/>
      <c r="M87" s="142"/>
      <c r="N87" s="142"/>
    </row>
    <row r="88" spans="2:14" ht="16.95" customHeight="1" x14ac:dyDescent="0.3">
      <c r="B88" s="312" t="s">
        <v>24</v>
      </c>
      <c r="C88" s="663">
        <v>3575</v>
      </c>
      <c r="D88" s="663">
        <v>503</v>
      </c>
      <c r="E88" s="663">
        <v>37680</v>
      </c>
      <c r="F88" s="304">
        <v>0</v>
      </c>
      <c r="G88" s="663">
        <v>18043</v>
      </c>
      <c r="H88" s="341">
        <f t="shared" si="9"/>
        <v>59801</v>
      </c>
      <c r="J88" s="142"/>
      <c r="K88" s="142"/>
      <c r="L88" s="142"/>
      <c r="M88" s="142"/>
      <c r="N88" s="142"/>
    </row>
    <row r="89" spans="2:14" ht="16.95" customHeight="1" x14ac:dyDescent="0.3">
      <c r="B89" s="312" t="s">
        <v>34</v>
      </c>
      <c r="C89" s="663">
        <v>9586</v>
      </c>
      <c r="D89" s="342">
        <v>0</v>
      </c>
      <c r="E89" s="663">
        <v>6683</v>
      </c>
      <c r="F89" s="342">
        <v>0</v>
      </c>
      <c r="G89" s="342">
        <v>0</v>
      </c>
      <c r="H89" s="341">
        <f t="shared" si="9"/>
        <v>16269</v>
      </c>
      <c r="J89" s="142"/>
      <c r="K89" s="142"/>
      <c r="L89" s="142"/>
      <c r="M89" s="142"/>
      <c r="N89" s="142"/>
    </row>
    <row r="90" spans="2:14" ht="16.95" customHeight="1" x14ac:dyDescent="0.3">
      <c r="B90" s="312" t="s">
        <v>26</v>
      </c>
      <c r="C90" s="663">
        <v>70578</v>
      </c>
      <c r="D90" s="663">
        <v>10909</v>
      </c>
      <c r="E90" s="663">
        <v>28655</v>
      </c>
      <c r="F90" s="342">
        <v>0</v>
      </c>
      <c r="G90" s="663">
        <v>49806</v>
      </c>
      <c r="H90" s="341">
        <f t="shared" si="9"/>
        <v>159948</v>
      </c>
      <c r="J90" s="142"/>
      <c r="K90" s="142"/>
      <c r="L90" s="142"/>
      <c r="M90" s="142"/>
      <c r="N90" s="142"/>
    </row>
    <row r="91" spans="2:14" ht="16.95" customHeight="1" x14ac:dyDescent="0.3">
      <c r="B91" s="312" t="s">
        <v>28</v>
      </c>
      <c r="C91" s="663">
        <v>167040</v>
      </c>
      <c r="D91" s="663">
        <v>30456</v>
      </c>
      <c r="E91" s="663">
        <v>44924</v>
      </c>
      <c r="F91" s="342">
        <v>0</v>
      </c>
      <c r="G91" s="663">
        <v>107687</v>
      </c>
      <c r="H91" s="341">
        <f t="shared" si="9"/>
        <v>350107</v>
      </c>
      <c r="J91" s="142"/>
      <c r="K91" s="142"/>
      <c r="L91" s="142"/>
      <c r="M91" s="142"/>
      <c r="N91" s="142"/>
    </row>
    <row r="92" spans="2:14" ht="16.95" customHeight="1" x14ac:dyDescent="0.3">
      <c r="B92" s="312" t="s">
        <v>30</v>
      </c>
      <c r="C92" s="663">
        <v>3214</v>
      </c>
      <c r="D92" s="342">
        <v>0</v>
      </c>
      <c r="E92" s="663">
        <v>17085</v>
      </c>
      <c r="F92" s="304">
        <v>0</v>
      </c>
      <c r="G92" s="663">
        <v>35418</v>
      </c>
      <c r="H92" s="341">
        <f t="shared" si="9"/>
        <v>55717</v>
      </c>
      <c r="J92" s="142"/>
      <c r="K92" s="142"/>
      <c r="L92" s="142"/>
      <c r="M92" s="142"/>
      <c r="N92" s="142"/>
    </row>
    <row r="93" spans="2:14" ht="16.95" customHeight="1" x14ac:dyDescent="0.3">
      <c r="B93" s="312" t="s">
        <v>32</v>
      </c>
      <c r="C93" s="534">
        <v>1198730</v>
      </c>
      <c r="D93" s="534">
        <v>310840</v>
      </c>
      <c r="E93" s="534">
        <v>112603</v>
      </c>
      <c r="F93" s="304">
        <v>0</v>
      </c>
      <c r="G93" s="534">
        <v>719155</v>
      </c>
      <c r="H93" s="341">
        <f t="shared" si="9"/>
        <v>2341328</v>
      </c>
      <c r="J93" s="142"/>
      <c r="K93" s="142"/>
      <c r="L93" s="142"/>
      <c r="M93" s="142"/>
      <c r="N93" s="142"/>
    </row>
    <row r="94" spans="2:14" ht="16.95" customHeight="1" x14ac:dyDescent="0.3">
      <c r="B94" s="314" t="s">
        <v>182</v>
      </c>
      <c r="C94" s="343">
        <f t="shared" ref="C94:H94" si="10">SUM(C80:C93)</f>
        <v>6609886</v>
      </c>
      <c r="D94" s="343">
        <f t="shared" si="10"/>
        <v>1352679</v>
      </c>
      <c r="E94" s="343">
        <f t="shared" si="10"/>
        <v>4356260</v>
      </c>
      <c r="F94" s="343">
        <f t="shared" si="10"/>
        <v>1645816</v>
      </c>
      <c r="G94" s="343">
        <f t="shared" si="10"/>
        <v>4546844</v>
      </c>
      <c r="H94" s="343">
        <f t="shared" si="10"/>
        <v>18511485</v>
      </c>
      <c r="J94" s="142"/>
      <c r="K94" s="142"/>
      <c r="L94" s="142"/>
      <c r="M94" s="142"/>
      <c r="N94" s="142"/>
    </row>
    <row r="95" spans="2:14" ht="16.95" customHeight="1" x14ac:dyDescent="0.3">
      <c r="B95" s="314" t="s">
        <v>106</v>
      </c>
      <c r="C95" s="343">
        <v>0</v>
      </c>
      <c r="D95" s="343">
        <v>0</v>
      </c>
      <c r="E95" s="343">
        <v>0</v>
      </c>
      <c r="F95" s="343">
        <v>0</v>
      </c>
      <c r="G95" s="343">
        <v>0</v>
      </c>
      <c r="H95" s="341">
        <v>100121</v>
      </c>
      <c r="J95" s="142"/>
      <c r="K95" s="142"/>
      <c r="L95" s="142"/>
      <c r="M95" s="142"/>
      <c r="N95" s="142"/>
    </row>
    <row r="96" spans="2:14" ht="16.95" customHeight="1" thickBot="1" x14ac:dyDescent="0.35">
      <c r="B96" s="702" t="s">
        <v>90</v>
      </c>
      <c r="C96" s="705">
        <f t="shared" ref="C96:H96" si="11">C94+C95</f>
        <v>6609886</v>
      </c>
      <c r="D96" s="705">
        <f t="shared" si="11"/>
        <v>1352679</v>
      </c>
      <c r="E96" s="705">
        <f t="shared" si="11"/>
        <v>4356260</v>
      </c>
      <c r="F96" s="705">
        <f t="shared" si="11"/>
        <v>1645816</v>
      </c>
      <c r="G96" s="705">
        <f t="shared" si="11"/>
        <v>4546844</v>
      </c>
      <c r="H96" s="705">
        <f t="shared" si="11"/>
        <v>18611606</v>
      </c>
      <c r="J96" s="142"/>
      <c r="K96" s="142"/>
      <c r="L96" s="142"/>
      <c r="M96" s="142"/>
      <c r="N96" s="142"/>
    </row>
    <row r="97" spans="2:14" x14ac:dyDescent="0.3">
      <c r="B97" s="145"/>
      <c r="C97" s="163"/>
      <c r="D97" s="163"/>
      <c r="E97" s="163"/>
      <c r="F97" s="163"/>
      <c r="G97" s="163"/>
      <c r="H97" s="163"/>
      <c r="J97" s="142"/>
      <c r="K97" s="142"/>
      <c r="L97" s="142"/>
      <c r="M97" s="142"/>
      <c r="N97" s="142"/>
    </row>
    <row r="98" spans="2:14" x14ac:dyDescent="0.3">
      <c r="B98" s="145" t="s">
        <v>261</v>
      </c>
      <c r="C98" s="163"/>
      <c r="D98" s="163"/>
      <c r="E98" s="163"/>
      <c r="F98" s="163"/>
      <c r="G98" s="163"/>
      <c r="H98" s="153"/>
      <c r="J98" s="142"/>
      <c r="K98" s="142"/>
      <c r="L98" s="142"/>
      <c r="M98" s="142"/>
      <c r="N98" s="142"/>
    </row>
    <row r="99" spans="2:14" ht="13.8" thickBot="1" x14ac:dyDescent="0.35">
      <c r="B99" s="145"/>
      <c r="H99" s="662" t="s">
        <v>252</v>
      </c>
      <c r="J99" s="142"/>
      <c r="K99" s="142"/>
      <c r="L99" s="142"/>
      <c r="M99" s="142"/>
      <c r="N99" s="142"/>
    </row>
    <row r="100" spans="2:14" x14ac:dyDescent="0.3">
      <c r="B100" s="854" t="s">
        <v>235</v>
      </c>
      <c r="C100" s="897" t="s">
        <v>253</v>
      </c>
      <c r="D100" s="897" t="s">
        <v>254</v>
      </c>
      <c r="E100" s="897" t="s">
        <v>255</v>
      </c>
      <c r="F100" s="897" t="s">
        <v>103</v>
      </c>
      <c r="G100" s="897" t="s">
        <v>256</v>
      </c>
      <c r="H100" s="897" t="s">
        <v>257</v>
      </c>
      <c r="J100" s="142"/>
      <c r="K100" s="142"/>
      <c r="L100" s="142"/>
      <c r="M100" s="142"/>
      <c r="N100" s="142"/>
    </row>
    <row r="101" spans="2:14" x14ac:dyDescent="0.3">
      <c r="B101" s="855"/>
      <c r="C101" s="898"/>
      <c r="D101" s="898"/>
      <c r="E101" s="898"/>
      <c r="F101" s="898"/>
      <c r="G101" s="898"/>
      <c r="H101" s="898"/>
      <c r="J101" s="142"/>
      <c r="K101" s="142"/>
      <c r="L101" s="142"/>
      <c r="M101" s="142"/>
      <c r="N101" s="142"/>
    </row>
    <row r="102" spans="2:14" x14ac:dyDescent="0.3">
      <c r="B102" s="855"/>
      <c r="C102" s="898"/>
      <c r="D102" s="898"/>
      <c r="E102" s="898"/>
      <c r="F102" s="898"/>
      <c r="G102" s="898"/>
      <c r="H102" s="898"/>
      <c r="J102" s="142"/>
      <c r="K102" s="142"/>
      <c r="L102" s="142"/>
      <c r="M102" s="142"/>
      <c r="N102" s="142"/>
    </row>
    <row r="103" spans="2:14" ht="16.95" customHeight="1" x14ac:dyDescent="0.3">
      <c r="B103" s="312" t="s">
        <v>8</v>
      </c>
      <c r="C103" s="304">
        <v>1430477.1320279145</v>
      </c>
      <c r="D103" s="304">
        <v>57723.28371569833</v>
      </c>
      <c r="E103" s="304">
        <v>14777.293755199988</v>
      </c>
      <c r="F103" s="304">
        <v>157034.73396000001</v>
      </c>
      <c r="G103" s="304">
        <v>282260.90132338717</v>
      </c>
      <c r="H103" s="341">
        <f>C103+D103+E103+F103+G103</f>
        <v>1942273.3447822002</v>
      </c>
      <c r="J103" s="142"/>
      <c r="K103" s="142"/>
      <c r="L103" s="142"/>
      <c r="M103" s="142"/>
      <c r="N103" s="142"/>
    </row>
    <row r="104" spans="2:14" ht="16.95" customHeight="1" x14ac:dyDescent="0.3">
      <c r="B104" s="312" t="s">
        <v>10</v>
      </c>
      <c r="C104" s="304">
        <v>106774.70387407392</v>
      </c>
      <c r="D104" s="304">
        <v>71532.46600670449</v>
      </c>
      <c r="E104" s="304">
        <v>30428.140169352992</v>
      </c>
      <c r="F104" s="304">
        <v>0</v>
      </c>
      <c r="G104" s="304">
        <v>63031.292129868896</v>
      </c>
      <c r="H104" s="341">
        <f>C104+D104+E104+F104+G104</f>
        <v>271766.60218000028</v>
      </c>
      <c r="J104" s="142"/>
      <c r="K104" s="142"/>
      <c r="L104" s="142"/>
      <c r="M104" s="142"/>
      <c r="N104" s="142"/>
    </row>
    <row r="105" spans="2:14" ht="16.95" customHeight="1" x14ac:dyDescent="0.3">
      <c r="B105" s="312" t="s">
        <v>12</v>
      </c>
      <c r="C105" s="304">
        <v>1197937</v>
      </c>
      <c r="D105" s="304">
        <v>299851</v>
      </c>
      <c r="E105" s="304">
        <v>592755</v>
      </c>
      <c r="F105" s="304">
        <v>173713</v>
      </c>
      <c r="G105" s="304">
        <v>1811173</v>
      </c>
      <c r="H105" s="341">
        <f>C105+D105+E105+F105+G105</f>
        <v>4075429</v>
      </c>
      <c r="J105" s="142"/>
      <c r="K105" s="142"/>
      <c r="L105" s="142"/>
      <c r="M105" s="142"/>
      <c r="N105" s="142"/>
    </row>
    <row r="106" spans="2:14" ht="16.95" customHeight="1" x14ac:dyDescent="0.3">
      <c r="B106" s="312" t="s">
        <v>14</v>
      </c>
      <c r="C106" s="304">
        <v>567647.34783999994</v>
      </c>
      <c r="D106" s="304">
        <v>58623.25505</v>
      </c>
      <c r="E106" s="304">
        <v>46780.721660000003</v>
      </c>
      <c r="F106" s="304">
        <v>26680.24569</v>
      </c>
      <c r="G106" s="304">
        <v>148178.85412</v>
      </c>
      <c r="H106" s="341">
        <f t="shared" ref="H106:H116" si="12">C106+D106+E106+F106+G106</f>
        <v>847910.42436000006</v>
      </c>
      <c r="J106" s="142"/>
      <c r="K106" s="142"/>
      <c r="L106" s="142"/>
      <c r="M106" s="142"/>
      <c r="N106" s="142"/>
    </row>
    <row r="107" spans="2:14" ht="16.95" customHeight="1" x14ac:dyDescent="0.3">
      <c r="B107" s="312" t="s">
        <v>16</v>
      </c>
      <c r="C107" s="304">
        <v>80029.918650000007</v>
      </c>
      <c r="D107" s="304">
        <v>10643.31472</v>
      </c>
      <c r="E107" s="304">
        <v>343139.82201000006</v>
      </c>
      <c r="F107" s="342">
        <v>759.29</v>
      </c>
      <c r="G107" s="304">
        <v>137219.11286999998</v>
      </c>
      <c r="H107" s="341">
        <f t="shared" si="12"/>
        <v>571791.45825000003</v>
      </c>
      <c r="J107" s="142"/>
      <c r="K107" s="142"/>
      <c r="L107" s="142"/>
      <c r="M107" s="142"/>
      <c r="N107" s="142"/>
    </row>
    <row r="108" spans="2:14" ht="16.95" customHeight="1" x14ac:dyDescent="0.3">
      <c r="B108" s="312" t="s">
        <v>18</v>
      </c>
      <c r="C108" s="304">
        <v>949397.1116731423</v>
      </c>
      <c r="D108" s="304">
        <v>292906.79762520996</v>
      </c>
      <c r="E108" s="304">
        <v>2546803.4667013278</v>
      </c>
      <c r="F108" s="304">
        <v>1099764.9365624732</v>
      </c>
      <c r="G108" s="304">
        <v>448824.99857784336</v>
      </c>
      <c r="H108" s="341">
        <f t="shared" si="12"/>
        <v>5337697.3111399962</v>
      </c>
      <c r="J108" s="142"/>
      <c r="K108" s="142"/>
      <c r="L108" s="142"/>
      <c r="M108" s="142"/>
      <c r="N108" s="142"/>
    </row>
    <row r="109" spans="2:14" ht="16.95" customHeight="1" x14ac:dyDescent="0.3">
      <c r="B109" s="312" t="s">
        <v>20</v>
      </c>
      <c r="C109" s="304">
        <v>338938.28133999987</v>
      </c>
      <c r="D109" s="304">
        <v>51704.870670000004</v>
      </c>
      <c r="E109" s="304">
        <v>71515.315647434938</v>
      </c>
      <c r="F109" s="342">
        <v>0</v>
      </c>
      <c r="G109" s="304">
        <v>185519.27585999999</v>
      </c>
      <c r="H109" s="341">
        <f t="shared" si="12"/>
        <v>647677.74351743469</v>
      </c>
      <c r="J109" s="142"/>
      <c r="K109" s="142"/>
      <c r="L109" s="142"/>
      <c r="M109" s="142"/>
      <c r="N109" s="142"/>
    </row>
    <row r="110" spans="2:14" ht="16.95" customHeight="1" x14ac:dyDescent="0.3">
      <c r="B110" s="312" t="s">
        <v>22</v>
      </c>
      <c r="C110" s="304">
        <v>261156.75784999994</v>
      </c>
      <c r="D110" s="304">
        <v>5421.4735799999999</v>
      </c>
      <c r="E110" s="304">
        <v>354406.45162000076</v>
      </c>
      <c r="F110" s="342">
        <v>0</v>
      </c>
      <c r="G110" s="304">
        <v>65318.433110000005</v>
      </c>
      <c r="H110" s="341">
        <f t="shared" si="12"/>
        <v>686303.11616000067</v>
      </c>
      <c r="J110" s="142"/>
      <c r="K110" s="142"/>
      <c r="L110" s="142"/>
      <c r="M110" s="142"/>
      <c r="N110" s="142"/>
    </row>
    <row r="111" spans="2:14" ht="16.95" customHeight="1" x14ac:dyDescent="0.3">
      <c r="B111" s="312" t="s">
        <v>24</v>
      </c>
      <c r="C111" s="304">
        <v>2869.7509059550794</v>
      </c>
      <c r="D111" s="304">
        <v>430.64005112208798</v>
      </c>
      <c r="E111" s="304">
        <v>8869.4784342952989</v>
      </c>
      <c r="F111" s="304">
        <v>128.57294999999999</v>
      </c>
      <c r="G111" s="304">
        <v>3183.74901862759</v>
      </c>
      <c r="H111" s="341">
        <f t="shared" si="12"/>
        <v>15482.191360000057</v>
      </c>
      <c r="J111" s="142"/>
      <c r="K111" s="142"/>
      <c r="L111" s="142"/>
      <c r="M111" s="142"/>
      <c r="N111" s="142"/>
    </row>
    <row r="112" spans="2:14" ht="16.95" customHeight="1" x14ac:dyDescent="0.3">
      <c r="B112" s="312" t="s">
        <v>34</v>
      </c>
      <c r="C112" s="342">
        <v>0</v>
      </c>
      <c r="D112" s="342">
        <v>0</v>
      </c>
      <c r="E112" s="342">
        <v>10328.9459496</v>
      </c>
      <c r="F112" s="342">
        <v>0</v>
      </c>
      <c r="G112" s="304">
        <v>418732.72758200002</v>
      </c>
      <c r="H112" s="341">
        <f t="shared" si="12"/>
        <v>429061.67353160004</v>
      </c>
      <c r="J112" s="142"/>
      <c r="K112" s="142"/>
      <c r="L112" s="142"/>
      <c r="M112" s="142"/>
      <c r="N112" s="142"/>
    </row>
    <row r="113" spans="2:14" ht="16.95" customHeight="1" x14ac:dyDescent="0.3">
      <c r="B113" s="312" t="s">
        <v>26</v>
      </c>
      <c r="C113" s="304">
        <v>59833.5290992597</v>
      </c>
      <c r="D113" s="304">
        <v>12303.80449450483</v>
      </c>
      <c r="E113" s="304">
        <v>30037.264308610629</v>
      </c>
      <c r="F113" s="342">
        <v>0</v>
      </c>
      <c r="G113" s="304">
        <v>24652.633449836681</v>
      </c>
      <c r="H113" s="341">
        <f t="shared" si="12"/>
        <v>126827.23135221183</v>
      </c>
      <c r="J113" s="142"/>
      <c r="K113" s="142"/>
      <c r="L113" s="142"/>
      <c r="M113" s="142"/>
      <c r="N113" s="142"/>
    </row>
    <row r="114" spans="2:14" ht="16.95" customHeight="1" x14ac:dyDescent="0.3">
      <c r="B114" s="312" t="s">
        <v>28</v>
      </c>
      <c r="C114" s="304">
        <v>117081.63500000001</v>
      </c>
      <c r="D114" s="304">
        <v>15038.346</v>
      </c>
      <c r="E114" s="304">
        <v>39011.002079999998</v>
      </c>
      <c r="F114" s="342">
        <v>0</v>
      </c>
      <c r="G114" s="304">
        <v>73824.388999999996</v>
      </c>
      <c r="H114" s="341">
        <f t="shared" si="12"/>
        <v>244955.37208</v>
      </c>
      <c r="J114" s="142"/>
      <c r="K114" s="142"/>
      <c r="L114" s="142"/>
      <c r="M114" s="142"/>
      <c r="N114" s="142"/>
    </row>
    <row r="115" spans="2:14" ht="16.95" customHeight="1" x14ac:dyDescent="0.3">
      <c r="B115" s="312" t="s">
        <v>30</v>
      </c>
      <c r="C115" s="304">
        <v>3865.2799999999997</v>
      </c>
      <c r="D115" s="342"/>
      <c r="E115" s="304">
        <v>20331.668000000001</v>
      </c>
      <c r="F115" s="304">
        <v>15409.943069999999</v>
      </c>
      <c r="G115" s="304">
        <v>26676.546049999997</v>
      </c>
      <c r="H115" s="341">
        <f t="shared" si="12"/>
        <v>66283.437119999988</v>
      </c>
      <c r="J115" s="142"/>
      <c r="K115" s="142"/>
      <c r="L115" s="142"/>
      <c r="M115" s="142"/>
      <c r="N115" s="142"/>
    </row>
    <row r="116" spans="2:14" ht="16.95" customHeight="1" x14ac:dyDescent="0.3">
      <c r="B116" s="312" t="s">
        <v>32</v>
      </c>
      <c r="C116" s="304">
        <v>945846</v>
      </c>
      <c r="D116" s="304">
        <v>348650</v>
      </c>
      <c r="E116" s="304">
        <v>120730</v>
      </c>
      <c r="F116" s="304">
        <v>7031</v>
      </c>
      <c r="G116" s="304">
        <v>1124714</v>
      </c>
      <c r="H116" s="341">
        <f t="shared" si="12"/>
        <v>2546971</v>
      </c>
      <c r="J116" s="142"/>
      <c r="K116" s="142"/>
      <c r="L116" s="142"/>
      <c r="M116" s="142"/>
      <c r="N116" s="142"/>
    </row>
    <row r="117" spans="2:14" ht="16.95" customHeight="1" x14ac:dyDescent="0.3">
      <c r="B117" s="314" t="s">
        <v>182</v>
      </c>
      <c r="C117" s="343">
        <f t="shared" ref="C117:H117" si="13">SUM(C103:C116)</f>
        <v>6061854.4482603455</v>
      </c>
      <c r="D117" s="343">
        <f t="shared" si="13"/>
        <v>1224829.2519132397</v>
      </c>
      <c r="E117" s="343">
        <f t="shared" si="13"/>
        <v>4229914.5703358222</v>
      </c>
      <c r="F117" s="343">
        <f t="shared" si="13"/>
        <v>1480521.7222324731</v>
      </c>
      <c r="G117" s="343">
        <f t="shared" si="13"/>
        <v>4813309.9130915636</v>
      </c>
      <c r="H117" s="343">
        <f t="shared" si="13"/>
        <v>17810429.905833445</v>
      </c>
      <c r="J117" s="142"/>
      <c r="K117" s="142"/>
      <c r="L117" s="142"/>
      <c r="M117" s="142"/>
      <c r="N117" s="142"/>
    </row>
    <row r="118" spans="2:14" ht="16.95" customHeight="1" x14ac:dyDescent="0.3">
      <c r="B118" s="314" t="s">
        <v>106</v>
      </c>
      <c r="C118" s="343">
        <v>0</v>
      </c>
      <c r="D118" s="343">
        <v>0</v>
      </c>
      <c r="E118" s="343">
        <v>0</v>
      </c>
      <c r="F118" s="343">
        <v>0</v>
      </c>
      <c r="G118" s="343">
        <v>0</v>
      </c>
      <c r="H118" s="341">
        <v>55563.767258400003</v>
      </c>
      <c r="J118" s="142"/>
      <c r="K118" s="142"/>
      <c r="L118" s="142"/>
      <c r="M118" s="142"/>
      <c r="N118" s="142"/>
    </row>
    <row r="119" spans="2:14" ht="16.95" customHeight="1" thickBot="1" x14ac:dyDescent="0.35">
      <c r="B119" s="702" t="s">
        <v>90</v>
      </c>
      <c r="C119" s="705">
        <f t="shared" ref="C119:H119" si="14">C117+C118</f>
        <v>6061854.4482603455</v>
      </c>
      <c r="D119" s="705">
        <f t="shared" si="14"/>
        <v>1224829.2519132397</v>
      </c>
      <c r="E119" s="705">
        <f t="shared" si="14"/>
        <v>4229914.5703358222</v>
      </c>
      <c r="F119" s="705">
        <f t="shared" si="14"/>
        <v>1480521.7222324731</v>
      </c>
      <c r="G119" s="705">
        <f t="shared" si="14"/>
        <v>4813309.9130915636</v>
      </c>
      <c r="H119" s="705">
        <f t="shared" si="14"/>
        <v>17865993.673091844</v>
      </c>
      <c r="J119" s="142"/>
      <c r="K119" s="142"/>
      <c r="L119" s="142"/>
      <c r="M119" s="142"/>
      <c r="N119" s="142"/>
    </row>
    <row r="120" spans="2:14" x14ac:dyDescent="0.3">
      <c r="B120" s="145"/>
      <c r="C120" s="163"/>
      <c r="D120" s="163"/>
      <c r="E120" s="163"/>
      <c r="F120" s="163"/>
      <c r="G120" s="163"/>
      <c r="H120" s="163"/>
      <c r="J120" s="142"/>
      <c r="K120" s="142"/>
      <c r="L120" s="142"/>
      <c r="M120" s="142"/>
      <c r="N120" s="142"/>
    </row>
    <row r="121" spans="2:14" x14ac:dyDescent="0.3">
      <c r="B121" s="145"/>
      <c r="C121" s="163"/>
      <c r="D121" s="163"/>
      <c r="E121" s="163"/>
      <c r="F121" s="163"/>
      <c r="G121" s="163"/>
      <c r="H121" s="153"/>
      <c r="J121" s="142"/>
      <c r="K121" s="142"/>
      <c r="L121" s="142"/>
      <c r="M121" s="142"/>
      <c r="N121" s="142"/>
    </row>
    <row r="122" spans="2:14" x14ac:dyDescent="0.3">
      <c r="J122" s="142"/>
      <c r="K122" s="142"/>
      <c r="L122" s="142"/>
      <c r="M122" s="142"/>
      <c r="N122" s="142"/>
    </row>
    <row r="123" spans="2:14" ht="14.4" x14ac:dyDescent="0.3">
      <c r="B123"/>
      <c r="C123" s="665"/>
      <c r="D123" s="665"/>
      <c r="E123" s="665"/>
      <c r="F123" s="665"/>
      <c r="G123" s="665"/>
      <c r="H123" s="665"/>
      <c r="I123"/>
      <c r="J123" s="142"/>
      <c r="K123" s="142"/>
      <c r="L123" s="142"/>
      <c r="M123" s="142"/>
      <c r="N123" s="142"/>
    </row>
    <row r="124" spans="2:14" ht="14.4" x14ac:dyDescent="0.3">
      <c r="B124"/>
      <c r="C124" s="665"/>
      <c r="D124" s="665"/>
      <c r="E124" s="665"/>
      <c r="F124" s="665"/>
      <c r="G124" s="665"/>
      <c r="H124" s="665"/>
      <c r="I124"/>
      <c r="J124" s="142"/>
      <c r="K124" s="142"/>
      <c r="L124" s="142"/>
      <c r="M124" s="142"/>
      <c r="N124" s="142"/>
    </row>
    <row r="125" spans="2:14" ht="14.4" x14ac:dyDescent="0.3">
      <c r="B125"/>
      <c r="C125" s="665"/>
      <c r="D125" s="665"/>
      <c r="E125" s="665"/>
      <c r="F125" s="665"/>
      <c r="G125" s="665"/>
      <c r="H125" s="665"/>
      <c r="I125"/>
      <c r="J125" s="142"/>
      <c r="K125" s="142"/>
      <c r="L125" s="142"/>
      <c r="M125" s="142"/>
      <c r="N125" s="142"/>
    </row>
    <row r="126" spans="2:14" ht="14.4" x14ac:dyDescent="0.3">
      <c r="B126"/>
      <c r="C126" s="665"/>
      <c r="D126" s="665"/>
      <c r="E126" s="665"/>
      <c r="F126" s="665"/>
      <c r="G126" s="665"/>
      <c r="H126" s="665"/>
      <c r="I126"/>
      <c r="J126" s="142"/>
      <c r="K126" s="142"/>
      <c r="L126" s="142"/>
      <c r="M126" s="142"/>
      <c r="N126" s="142"/>
    </row>
    <row r="127" spans="2:14" ht="14.4" x14ac:dyDescent="0.3">
      <c r="B127"/>
      <c r="C127" s="665"/>
      <c r="D127" s="665"/>
      <c r="E127" s="665"/>
      <c r="F127" s="665"/>
      <c r="G127" s="665"/>
      <c r="H127" s="665"/>
      <c r="I127"/>
      <c r="J127" s="142"/>
      <c r="K127" s="142"/>
      <c r="L127" s="142"/>
      <c r="M127" s="142"/>
      <c r="N127" s="142"/>
    </row>
    <row r="128" spans="2:14" ht="14.4" x14ac:dyDescent="0.3">
      <c r="B128"/>
      <c r="C128" s="665"/>
      <c r="D128" s="665"/>
      <c r="E128" s="665"/>
      <c r="F128" s="665"/>
      <c r="G128" s="665"/>
      <c r="H128" s="665"/>
      <c r="I128"/>
      <c r="J128" s="142"/>
      <c r="K128" s="142"/>
      <c r="L128" s="142"/>
      <c r="M128" s="142"/>
      <c r="N128" s="142"/>
    </row>
    <row r="129" spans="2:14" ht="14.4" x14ac:dyDescent="0.3">
      <c r="B129"/>
      <c r="C129" s="665"/>
      <c r="D129" s="665"/>
      <c r="E129" s="665"/>
      <c r="F129" s="665"/>
      <c r="G129" s="665"/>
      <c r="H129" s="665"/>
      <c r="I129"/>
      <c r="J129" s="142"/>
      <c r="K129" s="142"/>
      <c r="L129" s="142"/>
      <c r="M129" s="142"/>
      <c r="N129" s="142"/>
    </row>
    <row r="130" spans="2:14" ht="14.4" x14ac:dyDescent="0.3">
      <c r="B130"/>
      <c r="C130" s="665"/>
      <c r="D130" s="665"/>
      <c r="E130" s="665"/>
      <c r="F130" s="665"/>
      <c r="G130" s="665"/>
      <c r="H130" s="665"/>
      <c r="I130"/>
      <c r="J130" s="142"/>
      <c r="K130" s="142"/>
      <c r="L130" s="142"/>
      <c r="M130" s="142"/>
      <c r="N130" s="142"/>
    </row>
    <row r="131" spans="2:14" ht="14.4" x14ac:dyDescent="0.3">
      <c r="B131"/>
      <c r="C131" s="665"/>
      <c r="D131" s="665"/>
      <c r="E131" s="665"/>
      <c r="F131" s="665"/>
      <c r="G131" s="665"/>
      <c r="H131" s="665"/>
      <c r="I131"/>
      <c r="J131" s="142"/>
      <c r="K131" s="142"/>
      <c r="L131" s="142"/>
      <c r="M131" s="142"/>
      <c r="N131" s="142"/>
    </row>
    <row r="132" spans="2:14" ht="14.4" x14ac:dyDescent="0.3">
      <c r="B132"/>
      <c r="C132" s="665"/>
      <c r="D132" s="665"/>
      <c r="E132" s="665"/>
      <c r="F132" s="665"/>
      <c r="G132" s="665"/>
      <c r="H132" s="665"/>
      <c r="I132"/>
      <c r="J132" s="142"/>
      <c r="K132" s="142"/>
      <c r="L132" s="142"/>
      <c r="M132" s="142"/>
      <c r="N132" s="142"/>
    </row>
    <row r="133" spans="2:14" ht="14.4" x14ac:dyDescent="0.3">
      <c r="B133"/>
      <c r="C133" s="665"/>
      <c r="D133" s="665"/>
      <c r="E133" s="665"/>
      <c r="F133" s="665"/>
      <c r="G133" s="665"/>
      <c r="H133" s="665"/>
      <c r="I133"/>
      <c r="J133" s="142"/>
      <c r="K133" s="142"/>
      <c r="L133" s="142"/>
      <c r="M133" s="142"/>
      <c r="N133" s="142"/>
    </row>
    <row r="134" spans="2:14" ht="14.4" x14ac:dyDescent="0.3">
      <c r="B134"/>
      <c r="C134" s="665"/>
      <c r="D134" s="665"/>
      <c r="E134" s="665"/>
      <c r="F134" s="665"/>
      <c r="G134" s="665"/>
      <c r="H134" s="665"/>
      <c r="I134"/>
      <c r="J134" s="142"/>
      <c r="K134" s="142"/>
      <c r="L134" s="142"/>
      <c r="M134" s="142"/>
      <c r="N134" s="142"/>
    </row>
    <row r="135" spans="2:14" ht="14.4" x14ac:dyDescent="0.3">
      <c r="B135"/>
      <c r="C135" s="665"/>
      <c r="D135" s="665"/>
      <c r="E135" s="665"/>
      <c r="F135" s="665"/>
      <c r="G135" s="665"/>
      <c r="H135" s="665"/>
      <c r="I135"/>
      <c r="J135" s="142"/>
      <c r="K135" s="142"/>
      <c r="L135" s="142"/>
      <c r="M135" s="142"/>
      <c r="N135" s="142"/>
    </row>
    <row r="136" spans="2:14" ht="14.4" x14ac:dyDescent="0.3">
      <c r="B136"/>
      <c r="C136" s="665"/>
      <c r="D136" s="665"/>
      <c r="E136" s="665"/>
      <c r="F136" s="665"/>
      <c r="G136" s="665"/>
      <c r="H136" s="665"/>
      <c r="I136"/>
      <c r="J136" s="142"/>
      <c r="K136" s="142"/>
      <c r="L136" s="142"/>
      <c r="M136" s="142"/>
      <c r="N136" s="142"/>
    </row>
    <row r="137" spans="2:14" ht="14.4" x14ac:dyDescent="0.3">
      <c r="B137"/>
      <c r="C137" s="665"/>
      <c r="D137" s="665"/>
      <c r="E137" s="665"/>
      <c r="F137" s="665"/>
      <c r="G137" s="665"/>
      <c r="H137" s="665"/>
      <c r="I137"/>
      <c r="J137" s="142"/>
      <c r="K137" s="142"/>
      <c r="L137" s="142"/>
      <c r="M137" s="142"/>
      <c r="N137" s="142"/>
    </row>
    <row r="138" spans="2:14" ht="14.4" x14ac:dyDescent="0.3">
      <c r="B138"/>
      <c r="C138" s="665"/>
      <c r="D138" s="665"/>
      <c r="E138" s="665"/>
      <c r="F138" s="665"/>
      <c r="G138" s="665"/>
      <c r="H138" s="665"/>
      <c r="I138"/>
      <c r="J138" s="142"/>
      <c r="K138" s="142"/>
      <c r="L138" s="142"/>
      <c r="M138" s="142"/>
      <c r="N138" s="142"/>
    </row>
    <row r="139" spans="2:14" ht="14.4" x14ac:dyDescent="0.3">
      <c r="B139"/>
      <c r="C139" s="665"/>
      <c r="D139" s="665"/>
      <c r="E139" s="665"/>
      <c r="F139" s="665"/>
      <c r="G139" s="665"/>
      <c r="H139" s="665"/>
      <c r="I139"/>
      <c r="J139" s="142"/>
      <c r="K139" s="142"/>
      <c r="L139" s="142"/>
      <c r="M139" s="142"/>
      <c r="N139" s="142"/>
    </row>
    <row r="140" spans="2:14" ht="14.4" x14ac:dyDescent="0.3">
      <c r="B140"/>
      <c r="C140" s="665"/>
      <c r="D140" s="665"/>
      <c r="E140" s="665"/>
      <c r="F140" s="665"/>
      <c r="G140" s="665"/>
      <c r="H140" s="665"/>
      <c r="I140"/>
      <c r="J140" s="142"/>
      <c r="K140" s="142"/>
      <c r="L140" s="142"/>
      <c r="M140" s="142"/>
      <c r="N140" s="142"/>
    </row>
    <row r="141" spans="2:14" ht="14.4" x14ac:dyDescent="0.3">
      <c r="B141"/>
      <c r="C141" s="665"/>
      <c r="D141" s="665"/>
      <c r="E141" s="665"/>
      <c r="F141" s="665"/>
      <c r="G141" s="665"/>
      <c r="H141" s="665"/>
      <c r="I141"/>
      <c r="J141" s="142"/>
      <c r="K141" s="142"/>
      <c r="L141" s="142"/>
      <c r="M141" s="142"/>
      <c r="N141" s="142"/>
    </row>
    <row r="142" spans="2:14" ht="14.4" x14ac:dyDescent="0.3">
      <c r="B142"/>
      <c r="C142" s="665"/>
      <c r="D142" s="665"/>
      <c r="E142" s="665"/>
      <c r="F142" s="665"/>
      <c r="G142" s="665"/>
      <c r="H142" s="665"/>
      <c r="I142"/>
      <c r="J142" s="142"/>
      <c r="K142" s="142"/>
      <c r="L142" s="142"/>
      <c r="M142" s="142"/>
      <c r="N142" s="142"/>
    </row>
    <row r="143" spans="2:14" ht="14.4" x14ac:dyDescent="0.3">
      <c r="B143"/>
      <c r="C143" s="665"/>
      <c r="D143" s="665"/>
      <c r="E143" s="665"/>
      <c r="F143" s="665"/>
      <c r="G143" s="665"/>
      <c r="H143" s="665"/>
      <c r="I143"/>
      <c r="J143" s="142"/>
      <c r="K143" s="142"/>
      <c r="L143" s="142"/>
      <c r="M143" s="142"/>
      <c r="N143" s="142"/>
    </row>
    <row r="144" spans="2:14" ht="14.4" x14ac:dyDescent="0.3">
      <c r="B144"/>
      <c r="C144" s="665"/>
      <c r="D144" s="665"/>
      <c r="E144" s="665"/>
      <c r="F144" s="665"/>
      <c r="G144" s="665"/>
      <c r="H144" s="665"/>
      <c r="I144"/>
      <c r="J144" s="142"/>
      <c r="K144" s="142"/>
      <c r="L144" s="142"/>
      <c r="M144" s="142"/>
      <c r="N144" s="142"/>
    </row>
    <row r="145" spans="1:24" ht="14.4" x14ac:dyDescent="0.3">
      <c r="B145"/>
      <c r="C145" s="665"/>
      <c r="D145" s="665"/>
      <c r="E145" s="665"/>
      <c r="F145" s="665"/>
      <c r="G145" s="665"/>
      <c r="H145" s="665"/>
      <c r="I145"/>
      <c r="J145" s="142"/>
      <c r="K145" s="142"/>
      <c r="L145" s="142"/>
      <c r="M145" s="142"/>
      <c r="N145" s="142"/>
    </row>
    <row r="146" spans="1:24" ht="14.4" x14ac:dyDescent="0.3">
      <c r="B146"/>
      <c r="C146" s="665"/>
      <c r="D146" s="665"/>
      <c r="E146" s="665"/>
      <c r="F146" s="665"/>
      <c r="G146" s="665"/>
      <c r="H146" s="665"/>
      <c r="I146"/>
      <c r="J146" s="142"/>
      <c r="K146" s="142"/>
      <c r="L146" s="142"/>
      <c r="M146" s="142"/>
      <c r="N146" s="142"/>
    </row>
    <row r="147" spans="1:24" ht="14.4" x14ac:dyDescent="0.3">
      <c r="B147"/>
      <c r="C147" s="665"/>
      <c r="D147" s="665"/>
      <c r="E147" s="665"/>
      <c r="F147" s="665"/>
      <c r="G147" s="665"/>
      <c r="H147" s="665"/>
      <c r="I147"/>
      <c r="J147" s="142"/>
      <c r="K147" s="142"/>
      <c r="L147" s="142"/>
      <c r="M147" s="142"/>
      <c r="N147" s="142"/>
    </row>
    <row r="148" spans="1:24" ht="14.4" x14ac:dyDescent="0.3">
      <c r="B148"/>
      <c r="C148" s="665"/>
      <c r="D148" s="665"/>
      <c r="E148" s="665"/>
      <c r="F148" s="665"/>
      <c r="G148" s="665"/>
      <c r="H148" s="665"/>
      <c r="I148"/>
      <c r="J148" s="142"/>
      <c r="K148" s="142"/>
      <c r="L148" s="142"/>
      <c r="M148" s="142"/>
      <c r="N148" s="142"/>
    </row>
    <row r="149" spans="1:24" ht="14.4" x14ac:dyDescent="0.3">
      <c r="A149" s="165"/>
      <c r="C149" s="169"/>
      <c r="D149" s="169"/>
      <c r="E149" s="169"/>
      <c r="F149" s="169"/>
      <c r="G149" s="169"/>
      <c r="H149" s="169"/>
      <c r="J149" s="142"/>
      <c r="K149" s="142"/>
      <c r="L149" s="142"/>
      <c r="M149" s="142"/>
      <c r="N149" s="142"/>
    </row>
    <row r="150" spans="1:24" ht="14.4" x14ac:dyDescent="0.3">
      <c r="A150" s="165"/>
      <c r="B150" s="165"/>
      <c r="C150" s="169"/>
      <c r="D150" s="169"/>
      <c r="E150" s="169"/>
      <c r="F150" s="169"/>
      <c r="G150" s="169"/>
      <c r="H150" s="169"/>
      <c r="J150" s="142"/>
      <c r="K150" s="142"/>
      <c r="L150" s="142"/>
      <c r="M150" s="142"/>
      <c r="N150" s="142"/>
    </row>
    <row r="151" spans="1:24" ht="14.4" x14ac:dyDescent="0.3">
      <c r="A151" s="165"/>
      <c r="B151" s="165"/>
      <c r="C151" s="169"/>
      <c r="D151" s="169"/>
      <c r="E151" s="169"/>
      <c r="F151" s="169"/>
      <c r="G151" s="169"/>
      <c r="H151" s="169"/>
      <c r="J151" s="142"/>
      <c r="K151" s="142"/>
      <c r="L151" s="142"/>
      <c r="M151" s="142"/>
      <c r="W151" s="155"/>
      <c r="X151" s="140"/>
    </row>
    <row r="152" spans="1:24" ht="14.4" x14ac:dyDescent="0.3">
      <c r="A152" s="165"/>
      <c r="B152" s="165"/>
      <c r="C152" s="169"/>
      <c r="D152" s="169"/>
      <c r="E152" s="169"/>
      <c r="F152" s="169"/>
      <c r="G152" s="169"/>
      <c r="H152" s="169"/>
      <c r="J152" s="142"/>
      <c r="K152" s="142"/>
      <c r="L152" s="142"/>
      <c r="M152" s="142"/>
      <c r="W152" s="155"/>
      <c r="X152" s="140"/>
    </row>
    <row r="153" spans="1:24" ht="14.4" x14ac:dyDescent="0.3">
      <c r="A153" s="165"/>
      <c r="B153" s="165"/>
      <c r="C153" s="169"/>
      <c r="D153" s="169"/>
      <c r="E153" s="169"/>
      <c r="F153" s="169"/>
      <c r="G153" s="169"/>
      <c r="H153" s="169"/>
      <c r="J153" s="142"/>
      <c r="K153" s="142"/>
      <c r="L153" s="142"/>
      <c r="M153" s="142"/>
      <c r="W153" s="155"/>
      <c r="X153" s="140"/>
    </row>
    <row r="154" spans="1:24" ht="14.4" x14ac:dyDescent="0.3">
      <c r="A154" s="165"/>
      <c r="B154" s="165"/>
      <c r="C154" s="169"/>
      <c r="D154" s="169"/>
      <c r="E154" s="169"/>
      <c r="F154" s="169"/>
      <c r="G154" s="169"/>
      <c r="H154" s="169"/>
      <c r="J154" s="142"/>
      <c r="K154" s="142"/>
      <c r="L154" s="142"/>
      <c r="M154" s="142"/>
      <c r="W154" s="155"/>
      <c r="X154" s="140"/>
    </row>
    <row r="155" spans="1:24" ht="14.4" x14ac:dyDescent="0.3">
      <c r="A155" s="165"/>
      <c r="B155" s="165"/>
      <c r="C155" s="169"/>
      <c r="D155" s="169"/>
      <c r="E155" s="169"/>
      <c r="F155" s="169"/>
      <c r="G155" s="169"/>
      <c r="H155" s="169"/>
      <c r="J155" s="142"/>
      <c r="K155" s="142"/>
      <c r="L155" s="142"/>
      <c r="M155" s="142"/>
      <c r="W155" s="155"/>
      <c r="X155" s="140"/>
    </row>
    <row r="156" spans="1:24" ht="14.4" x14ac:dyDescent="0.3">
      <c r="A156" s="165"/>
      <c r="B156" s="165"/>
      <c r="C156" s="169"/>
      <c r="D156" s="169"/>
      <c r="E156" s="169"/>
      <c r="F156" s="169"/>
      <c r="G156" s="169"/>
      <c r="H156" s="169"/>
      <c r="J156" s="142"/>
      <c r="K156" s="142"/>
      <c r="L156" s="142"/>
      <c r="M156" s="142"/>
      <c r="W156" s="155"/>
      <c r="X156" s="140"/>
    </row>
    <row r="157" spans="1:24" ht="14.4" x14ac:dyDescent="0.3">
      <c r="A157" s="165"/>
      <c r="B157" s="165"/>
      <c r="C157" s="169"/>
      <c r="D157" s="169"/>
      <c r="E157" s="169"/>
      <c r="F157" s="169"/>
      <c r="G157" s="169"/>
      <c r="H157" s="169"/>
      <c r="J157" s="142"/>
      <c r="K157" s="142"/>
      <c r="L157" s="142"/>
      <c r="M157" s="142"/>
      <c r="W157" s="155"/>
      <c r="X157" s="140"/>
    </row>
    <row r="158" spans="1:24" ht="14.4" x14ac:dyDescent="0.3">
      <c r="A158" s="165"/>
      <c r="B158" s="165"/>
      <c r="C158" s="169"/>
      <c r="D158" s="169"/>
      <c r="E158" s="169"/>
      <c r="F158" s="169"/>
      <c r="G158" s="169"/>
      <c r="H158" s="169"/>
      <c r="J158" s="142"/>
      <c r="K158" s="142"/>
      <c r="L158" s="142"/>
      <c r="M158" s="142"/>
      <c r="W158" s="155"/>
      <c r="X158" s="140"/>
    </row>
    <row r="159" spans="1:24" ht="14.4" x14ac:dyDescent="0.3">
      <c r="A159" s="165"/>
      <c r="B159" s="165"/>
      <c r="C159" s="169"/>
      <c r="D159" s="169"/>
      <c r="E159" s="169"/>
      <c r="F159" s="169"/>
      <c r="G159" s="169"/>
      <c r="H159" s="169"/>
      <c r="J159" s="142"/>
      <c r="K159" s="142"/>
      <c r="L159" s="142"/>
      <c r="M159" s="142"/>
      <c r="W159" s="155"/>
      <c r="X159" s="140"/>
    </row>
    <row r="160" spans="1:24" ht="14.4" x14ac:dyDescent="0.3">
      <c r="A160" s="165"/>
      <c r="B160" s="165"/>
      <c r="C160" s="169"/>
      <c r="D160" s="169"/>
      <c r="E160" s="169"/>
      <c r="F160" s="169"/>
      <c r="G160" s="169"/>
      <c r="H160" s="169"/>
      <c r="J160" s="142"/>
      <c r="K160" s="142"/>
      <c r="L160" s="142"/>
      <c r="M160" s="142"/>
      <c r="W160" s="155"/>
      <c r="X160" s="140"/>
    </row>
    <row r="161" spans="1:24" ht="14.4" x14ac:dyDescent="0.3">
      <c r="A161" s="165"/>
      <c r="B161" s="165"/>
      <c r="C161" s="169"/>
      <c r="D161" s="169"/>
      <c r="E161" s="169"/>
      <c r="F161" s="169"/>
      <c r="G161" s="169"/>
      <c r="H161" s="169"/>
      <c r="J161" s="142"/>
      <c r="K161" s="142"/>
      <c r="L161" s="142"/>
      <c r="M161" s="142"/>
      <c r="W161" s="155"/>
      <c r="X161" s="140"/>
    </row>
    <row r="162" spans="1:24" ht="14.4" x14ac:dyDescent="0.3">
      <c r="A162" s="165"/>
      <c r="B162" s="165"/>
      <c r="C162" s="169"/>
      <c r="D162" s="169"/>
      <c r="E162" s="169"/>
      <c r="F162" s="169"/>
      <c r="G162" s="169"/>
      <c r="H162" s="169"/>
      <c r="J162" s="142"/>
      <c r="K162" s="142"/>
      <c r="L162" s="142"/>
      <c r="M162" s="142"/>
      <c r="W162" s="155"/>
      <c r="X162" s="140"/>
    </row>
    <row r="163" spans="1:24" ht="14.4" x14ac:dyDescent="0.3">
      <c r="A163" s="165"/>
      <c r="B163" s="165"/>
      <c r="C163" s="169"/>
      <c r="D163" s="169"/>
      <c r="E163" s="169"/>
      <c r="F163" s="169"/>
      <c r="G163" s="169"/>
      <c r="H163" s="169"/>
      <c r="J163" s="142"/>
      <c r="K163" s="142"/>
      <c r="L163" s="142"/>
      <c r="M163" s="142"/>
      <c r="W163" s="155"/>
      <c r="X163" s="140"/>
    </row>
    <row r="164" spans="1:24" ht="14.4" x14ac:dyDescent="0.3">
      <c r="A164" s="165"/>
      <c r="B164" s="165"/>
      <c r="C164" s="169"/>
      <c r="D164" s="169"/>
      <c r="E164" s="169"/>
      <c r="F164" s="169"/>
      <c r="G164" s="169"/>
      <c r="H164" s="169"/>
      <c r="J164" s="142"/>
      <c r="K164" s="142"/>
      <c r="L164" s="142"/>
      <c r="M164" s="142"/>
      <c r="W164" s="155"/>
      <c r="X164" s="140"/>
    </row>
    <row r="165" spans="1:24" ht="14.4" x14ac:dyDescent="0.3">
      <c r="A165" s="165"/>
      <c r="B165" s="165"/>
      <c r="C165" s="169"/>
      <c r="D165" s="169"/>
      <c r="E165" s="169"/>
      <c r="F165" s="169"/>
      <c r="G165" s="169"/>
      <c r="H165" s="169"/>
      <c r="J165" s="142"/>
      <c r="K165" s="142"/>
      <c r="L165" s="142"/>
      <c r="M165" s="142"/>
      <c r="W165" s="155"/>
      <c r="X165" s="140"/>
    </row>
    <row r="166" spans="1:24" ht="14.4" x14ac:dyDescent="0.3">
      <c r="A166" s="165"/>
      <c r="B166" s="165"/>
      <c r="C166" s="169"/>
      <c r="D166" s="169"/>
      <c r="E166" s="169"/>
      <c r="F166" s="169"/>
      <c r="G166" s="169"/>
      <c r="H166" s="169"/>
      <c r="J166" s="142"/>
      <c r="K166" s="142"/>
      <c r="L166" s="142"/>
      <c r="M166" s="142"/>
      <c r="W166" s="155"/>
      <c r="X166" s="140"/>
    </row>
    <row r="167" spans="1:24" ht="14.4" x14ac:dyDescent="0.3">
      <c r="A167" s="165"/>
      <c r="B167" s="165"/>
      <c r="C167" s="169"/>
      <c r="D167" s="169"/>
      <c r="E167" s="169"/>
      <c r="F167" s="169"/>
      <c r="G167" s="169"/>
      <c r="H167" s="169"/>
      <c r="J167" s="142"/>
      <c r="K167" s="142"/>
      <c r="L167" s="142"/>
      <c r="M167" s="142"/>
      <c r="W167" s="155"/>
      <c r="X167" s="140"/>
    </row>
    <row r="168" spans="1:24" ht="14.4" x14ac:dyDescent="0.3">
      <c r="A168" s="165"/>
      <c r="B168" s="165"/>
      <c r="C168" s="169"/>
      <c r="D168" s="169"/>
      <c r="E168" s="169"/>
      <c r="F168" s="169"/>
      <c r="G168" s="169"/>
      <c r="H168" s="169"/>
      <c r="J168" s="142"/>
      <c r="K168" s="142"/>
      <c r="L168" s="142"/>
      <c r="M168" s="142"/>
      <c r="W168" s="155"/>
      <c r="X168" s="140"/>
    </row>
    <row r="169" spans="1:24" ht="14.4" x14ac:dyDescent="0.3">
      <c r="A169" s="165"/>
      <c r="B169" s="165"/>
      <c r="C169" s="169"/>
      <c r="D169" s="169"/>
      <c r="E169" s="169"/>
      <c r="F169" s="169"/>
      <c r="G169" s="169"/>
      <c r="H169" s="169"/>
      <c r="J169" s="142"/>
      <c r="K169" s="142"/>
      <c r="L169" s="142"/>
      <c r="M169" s="142"/>
      <c r="W169" s="155"/>
      <c r="X169" s="140"/>
    </row>
    <row r="170" spans="1:24" ht="14.4" x14ac:dyDescent="0.3">
      <c r="A170" s="165"/>
      <c r="B170" s="165"/>
      <c r="C170" s="169"/>
      <c r="D170" s="169"/>
      <c r="E170" s="169"/>
      <c r="F170" s="169"/>
      <c r="G170" s="169"/>
      <c r="H170" s="169"/>
      <c r="J170" s="142"/>
      <c r="K170" s="142"/>
      <c r="L170" s="142"/>
      <c r="M170" s="142"/>
      <c r="W170" s="155"/>
      <c r="X170" s="140"/>
    </row>
    <row r="171" spans="1:24" ht="14.4" x14ac:dyDescent="0.3">
      <c r="A171" s="165"/>
      <c r="B171" s="165"/>
      <c r="C171" s="169"/>
      <c r="D171" s="169"/>
      <c r="E171" s="169"/>
      <c r="F171" s="169"/>
      <c r="G171" s="169"/>
      <c r="H171" s="169"/>
      <c r="J171" s="142"/>
      <c r="K171" s="142"/>
      <c r="L171" s="142"/>
      <c r="M171" s="142"/>
      <c r="W171" s="155"/>
      <c r="X171" s="140"/>
    </row>
    <row r="172" spans="1:24" x14ac:dyDescent="0.3">
      <c r="J172" s="142"/>
      <c r="K172" s="142"/>
      <c r="L172" s="142"/>
      <c r="M172" s="142"/>
      <c r="N172" s="142"/>
    </row>
    <row r="173" spans="1:24" x14ac:dyDescent="0.3">
      <c r="J173" s="142"/>
      <c r="K173" s="142"/>
      <c r="L173" s="142"/>
      <c r="M173" s="142"/>
      <c r="N173" s="142"/>
    </row>
    <row r="174" spans="1:24" x14ac:dyDescent="0.3">
      <c r="B174" s="145"/>
      <c r="C174" s="163"/>
      <c r="D174" s="163"/>
      <c r="E174" s="163"/>
      <c r="F174" s="163"/>
      <c r="G174" s="163"/>
      <c r="H174" s="163"/>
    </row>
    <row r="175" spans="1:24" x14ac:dyDescent="0.3">
      <c r="B175" s="146"/>
      <c r="C175" s="163"/>
      <c r="D175" s="163"/>
      <c r="E175" s="163"/>
      <c r="F175" s="163"/>
      <c r="G175" s="163"/>
      <c r="H175" s="163"/>
    </row>
    <row r="176" spans="1:24" x14ac:dyDescent="0.3">
      <c r="B176" s="145"/>
      <c r="C176" s="163"/>
      <c r="D176" s="163"/>
      <c r="E176" s="163"/>
      <c r="F176" s="163"/>
      <c r="G176" s="163"/>
      <c r="H176" s="163"/>
    </row>
    <row r="177" spans="2:8" x14ac:dyDescent="0.3">
      <c r="B177" s="145"/>
      <c r="C177" s="163"/>
      <c r="D177" s="163"/>
      <c r="E177" s="163"/>
      <c r="F177" s="163"/>
      <c r="G177" s="163"/>
      <c r="H177" s="163"/>
    </row>
    <row r="178" spans="2:8" x14ac:dyDescent="0.3">
      <c r="B178" s="145"/>
      <c r="C178" s="163"/>
      <c r="D178" s="163"/>
      <c r="E178" s="163"/>
      <c r="F178" s="163"/>
      <c r="G178" s="163"/>
      <c r="H178" s="163"/>
    </row>
    <row r="179" spans="2:8" x14ac:dyDescent="0.3">
      <c r="B179" s="145"/>
      <c r="C179" s="163"/>
      <c r="D179" s="163"/>
      <c r="E179" s="163"/>
      <c r="F179" s="163"/>
      <c r="G179" s="163"/>
      <c r="H179" s="163"/>
    </row>
    <row r="180" spans="2:8" x14ac:dyDescent="0.3">
      <c r="B180" s="145"/>
      <c r="C180" s="163"/>
      <c r="D180" s="163"/>
      <c r="E180" s="163"/>
      <c r="F180" s="163"/>
      <c r="G180" s="163"/>
      <c r="H180" s="163"/>
    </row>
    <row r="181" spans="2:8" x14ac:dyDescent="0.3">
      <c r="B181" s="145"/>
      <c r="C181" s="163"/>
      <c r="D181" s="163"/>
      <c r="E181" s="163"/>
      <c r="F181" s="163"/>
      <c r="G181" s="163"/>
      <c r="H181" s="163"/>
    </row>
    <row r="182" spans="2:8" x14ac:dyDescent="0.3">
      <c r="B182" s="145"/>
      <c r="C182" s="163"/>
      <c r="D182" s="163"/>
      <c r="E182" s="163"/>
      <c r="F182" s="163"/>
      <c r="G182" s="163"/>
      <c r="H182" s="163"/>
    </row>
    <row r="183" spans="2:8" x14ac:dyDescent="0.3">
      <c r="B183" s="145"/>
      <c r="C183" s="163"/>
      <c r="D183" s="163"/>
      <c r="E183" s="163"/>
      <c r="F183" s="163"/>
      <c r="G183" s="163"/>
      <c r="H183" s="163"/>
    </row>
    <row r="184" spans="2:8" x14ac:dyDescent="0.3">
      <c r="B184" s="145"/>
      <c r="C184" s="163"/>
      <c r="D184" s="163"/>
      <c r="E184" s="163"/>
      <c r="F184" s="163"/>
      <c r="G184" s="163"/>
      <c r="H184" s="163"/>
    </row>
    <row r="185" spans="2:8" x14ac:dyDescent="0.3">
      <c r="B185" s="145"/>
      <c r="C185" s="163"/>
      <c r="D185" s="163"/>
      <c r="E185" s="163"/>
      <c r="F185" s="163"/>
      <c r="G185" s="163"/>
      <c r="H185" s="163"/>
    </row>
    <row r="186" spans="2:8" x14ac:dyDescent="0.3">
      <c r="B186" s="145"/>
      <c r="C186" s="163"/>
      <c r="D186" s="163"/>
      <c r="E186" s="163"/>
      <c r="F186" s="163"/>
      <c r="G186" s="163"/>
      <c r="H186" s="163"/>
    </row>
    <row r="187" spans="2:8" x14ac:dyDescent="0.3">
      <c r="B187" s="145"/>
      <c r="C187" s="163"/>
      <c r="D187" s="163"/>
      <c r="E187" s="163"/>
      <c r="F187" s="163"/>
      <c r="G187" s="163"/>
      <c r="H187" s="163"/>
    </row>
    <row r="188" spans="2:8" x14ac:dyDescent="0.3">
      <c r="B188" s="145"/>
      <c r="C188" s="163"/>
      <c r="D188" s="163"/>
      <c r="E188" s="163"/>
      <c r="F188" s="163"/>
      <c r="G188" s="163"/>
      <c r="H188" s="163"/>
    </row>
    <row r="189" spans="2:8" x14ac:dyDescent="0.3">
      <c r="B189" s="145"/>
      <c r="C189" s="163"/>
      <c r="D189" s="163"/>
      <c r="E189" s="163"/>
      <c r="F189" s="163"/>
      <c r="G189" s="163"/>
      <c r="H189" s="163"/>
    </row>
    <row r="190" spans="2:8" x14ac:dyDescent="0.3">
      <c r="B190" s="145"/>
      <c r="C190" s="163"/>
      <c r="D190" s="163"/>
      <c r="E190" s="163"/>
      <c r="F190" s="163"/>
      <c r="G190" s="163"/>
      <c r="H190" s="163"/>
    </row>
  </sheetData>
  <mergeCells count="40">
    <mergeCell ref="H77:H79"/>
    <mergeCell ref="B100:B102"/>
    <mergeCell ref="C100:C102"/>
    <mergeCell ref="D100:D102"/>
    <mergeCell ref="E100:E102"/>
    <mergeCell ref="F100:F102"/>
    <mergeCell ref="G100:G102"/>
    <mergeCell ref="H100:H102"/>
    <mergeCell ref="B75:G75"/>
    <mergeCell ref="B77:B79"/>
    <mergeCell ref="C77:C79"/>
    <mergeCell ref="D77:D79"/>
    <mergeCell ref="E77:E79"/>
    <mergeCell ref="F77:F79"/>
    <mergeCell ref="G77:G79"/>
    <mergeCell ref="H30:H32"/>
    <mergeCell ref="B51:G51"/>
    <mergeCell ref="B53:B55"/>
    <mergeCell ref="C53:C55"/>
    <mergeCell ref="D53:D55"/>
    <mergeCell ref="E53:E55"/>
    <mergeCell ref="F53:F55"/>
    <mergeCell ref="G53:G55"/>
    <mergeCell ref="H53:H55"/>
    <mergeCell ref="B28:G28"/>
    <mergeCell ref="B30:B32"/>
    <mergeCell ref="C30:C32"/>
    <mergeCell ref="D30:D32"/>
    <mergeCell ref="E30:E32"/>
    <mergeCell ref="F30:F32"/>
    <mergeCell ref="G30:G32"/>
    <mergeCell ref="B3:H3"/>
    <mergeCell ref="H7:H9"/>
    <mergeCell ref="B5:G5"/>
    <mergeCell ref="B7:B9"/>
    <mergeCell ref="C7:C9"/>
    <mergeCell ref="D7:D9"/>
    <mergeCell ref="E7:E9"/>
    <mergeCell ref="F7:F9"/>
    <mergeCell ref="G7:G9"/>
  </mergeCells>
  <pageMargins left="0.7" right="0.7" top="0.75" bottom="0.75" header="0.3" footer="0.3"/>
  <pageSetup paperSize="9" scale="55" orientation="landscape" r:id="rId1"/>
  <rowBreaks count="5" manualBreakCount="5">
    <brk id="51" max="8" man="1"/>
    <brk id="73" max="8" man="1"/>
    <brk id="97" max="8" man="1"/>
    <brk id="121" max="16383" man="1"/>
    <brk id="147" max="9"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autoPageBreaks="0"/>
  </sheetPr>
  <dimension ref="B1:Y170"/>
  <sheetViews>
    <sheetView showGridLines="0" view="pageBreakPreview" zoomScaleNormal="85" zoomScaleSheetLayoutView="100" workbookViewId="0"/>
  </sheetViews>
  <sheetFormatPr defaultColWidth="9.109375" defaultRowHeight="13.2" x14ac:dyDescent="0.3"/>
  <cols>
    <col min="1" max="1" width="3.88671875" style="140" customWidth="1"/>
    <col min="2" max="2" width="24.6640625" style="146" customWidth="1"/>
    <col min="3" max="7" width="20.6640625" style="140" customWidth="1"/>
    <col min="8" max="8" width="20.6640625" style="131" customWidth="1"/>
    <col min="9" max="9" width="6.6640625" style="131" customWidth="1"/>
    <col min="10" max="10" width="18.5546875" style="140" customWidth="1"/>
    <col min="11" max="11" width="13.88671875" style="140" customWidth="1"/>
    <col min="12" max="12" width="13.109375" style="140" customWidth="1"/>
    <col min="13" max="13" width="13.33203125" style="140" customWidth="1"/>
    <col min="14" max="15" width="13.33203125" style="140" bestFit="1" customWidth="1"/>
    <col min="16" max="16" width="11.33203125" style="140" customWidth="1"/>
    <col min="17" max="17" width="13.6640625" style="140" bestFit="1" customWidth="1"/>
    <col min="18" max="18" width="14.6640625" style="140" bestFit="1" customWidth="1"/>
    <col min="19" max="19" width="12.88671875" style="140" customWidth="1"/>
    <col min="20" max="20" width="13.109375" style="140" customWidth="1"/>
    <col min="21" max="21" width="12.109375" style="140" customWidth="1"/>
    <col min="22" max="22" width="11.33203125" style="140" customWidth="1"/>
    <col min="23" max="23" width="14.6640625" style="140" customWidth="1"/>
    <col min="24" max="24" width="16.44140625" style="140" customWidth="1"/>
    <col min="25" max="25" width="14.5546875" style="155" customWidth="1"/>
    <col min="26" max="16384" width="9.109375" style="140"/>
  </cols>
  <sheetData>
    <row r="1" spans="2:9" x14ac:dyDescent="0.3">
      <c r="B1" s="140"/>
    </row>
    <row r="2" spans="2:9" ht="13.8" x14ac:dyDescent="0.3">
      <c r="B2" s="671" t="s">
        <v>262</v>
      </c>
      <c r="C2" s="671"/>
      <c r="D2" s="671"/>
      <c r="E2" s="671"/>
      <c r="F2" s="671"/>
      <c r="G2" s="671"/>
      <c r="H2" s="675"/>
    </row>
    <row r="3" spans="2:9" ht="13.8" x14ac:dyDescent="0.3">
      <c r="B3" s="899" t="s">
        <v>68</v>
      </c>
      <c r="C3" s="899"/>
      <c r="D3" s="899"/>
      <c r="E3" s="899"/>
      <c r="F3" s="899"/>
      <c r="G3" s="899"/>
      <c r="H3" s="899"/>
      <c r="I3" s="166"/>
    </row>
    <row r="4" spans="2:9" x14ac:dyDescent="0.3">
      <c r="B4" s="141"/>
      <c r="C4" s="141"/>
      <c r="D4" s="141"/>
      <c r="E4" s="141"/>
      <c r="F4" s="141"/>
      <c r="G4" s="141"/>
      <c r="H4" s="141"/>
      <c r="I4" s="166"/>
    </row>
    <row r="5" spans="2:9" x14ac:dyDescent="0.3">
      <c r="B5" s="890" t="s">
        <v>263</v>
      </c>
      <c r="C5" s="890"/>
      <c r="D5" s="890"/>
      <c r="E5" s="890"/>
      <c r="F5" s="890"/>
      <c r="G5" s="166"/>
      <c r="H5" s="123"/>
      <c r="I5" s="166"/>
    </row>
    <row r="6" spans="2:9" ht="13.8" thickBot="1" x14ac:dyDescent="0.35">
      <c r="G6" s="894" t="s">
        <v>204</v>
      </c>
      <c r="H6" s="894"/>
      <c r="I6" s="166"/>
    </row>
    <row r="7" spans="2:9" x14ac:dyDescent="0.3">
      <c r="B7" s="900" t="s">
        <v>235</v>
      </c>
      <c r="C7" s="902" t="s">
        <v>253</v>
      </c>
      <c r="D7" s="902" t="s">
        <v>254</v>
      </c>
      <c r="E7" s="902" t="s">
        <v>255</v>
      </c>
      <c r="F7" s="902" t="s">
        <v>103</v>
      </c>
      <c r="G7" s="902" t="s">
        <v>104</v>
      </c>
      <c r="H7" s="902" t="s">
        <v>257</v>
      </c>
      <c r="I7" s="166"/>
    </row>
    <row r="8" spans="2:9" ht="13.8" thickBot="1" x14ac:dyDescent="0.35">
      <c r="B8" s="901"/>
      <c r="C8" s="903"/>
      <c r="D8" s="903"/>
      <c r="E8" s="903"/>
      <c r="F8" s="903"/>
      <c r="G8" s="903"/>
      <c r="H8" s="903"/>
      <c r="I8" s="166"/>
    </row>
    <row r="9" spans="2:9" ht="16.95" customHeight="1" x14ac:dyDescent="0.3">
      <c r="B9" s="318" t="s">
        <v>8</v>
      </c>
      <c r="C9" s="296">
        <v>1352373.0046399983</v>
      </c>
      <c r="D9" s="296">
        <v>315142.61309000006</v>
      </c>
      <c r="E9" s="296">
        <v>7117922.8522000024</v>
      </c>
      <c r="F9" s="296">
        <v>1755556.1256200001</v>
      </c>
      <c r="G9" s="296">
        <v>480899.96009999997</v>
      </c>
      <c r="H9" s="345">
        <f t="shared" ref="H9:H23" si="0">C9+D9+E9+F9+G9</f>
        <v>11021894.555650001</v>
      </c>
      <c r="I9" s="166"/>
    </row>
    <row r="10" spans="2:9" ht="16.95" customHeight="1" x14ac:dyDescent="0.3">
      <c r="B10" s="318" t="s">
        <v>10</v>
      </c>
      <c r="C10" s="296">
        <v>20744.992022701779</v>
      </c>
      <c r="D10" s="296">
        <v>62216.265822977701</v>
      </c>
      <c r="E10" s="296">
        <v>1751560.3102595489</v>
      </c>
      <c r="F10" s="296">
        <v>711060.7109725601</v>
      </c>
      <c r="G10" s="296">
        <v>72797.723661073309</v>
      </c>
      <c r="H10" s="345">
        <f t="shared" si="0"/>
        <v>2618380.0027388623</v>
      </c>
      <c r="I10" s="166"/>
    </row>
    <row r="11" spans="2:9" ht="16.95" customHeight="1" x14ac:dyDescent="0.3">
      <c r="B11" s="318" t="s">
        <v>12</v>
      </c>
      <c r="C11" s="296">
        <v>681829</v>
      </c>
      <c r="D11" s="296">
        <v>453046</v>
      </c>
      <c r="E11" s="296">
        <v>9945010</v>
      </c>
      <c r="F11" s="296">
        <v>1982172</v>
      </c>
      <c r="G11" s="296">
        <v>1448595</v>
      </c>
      <c r="H11" s="345">
        <f t="shared" si="0"/>
        <v>14510652</v>
      </c>
      <c r="I11" s="166"/>
    </row>
    <row r="12" spans="2:9" ht="16.95" customHeight="1" x14ac:dyDescent="0.3">
      <c r="B12" s="318" t="s">
        <v>14</v>
      </c>
      <c r="C12" s="296">
        <v>1014955.0350800004</v>
      </c>
      <c r="D12" s="296">
        <v>69045.836079999994</v>
      </c>
      <c r="E12" s="296">
        <v>2790805.54886</v>
      </c>
      <c r="F12" s="296">
        <v>2372806.3928499999</v>
      </c>
      <c r="G12" s="296">
        <v>341903.35115999996</v>
      </c>
      <c r="H12" s="345">
        <f t="shared" si="0"/>
        <v>6589516.1640299996</v>
      </c>
      <c r="I12" s="166"/>
    </row>
    <row r="13" spans="2:9" ht="16.95" customHeight="1" x14ac:dyDescent="0.3">
      <c r="B13" s="318" t="s">
        <v>16</v>
      </c>
      <c r="C13" s="296">
        <v>65790.512000000046</v>
      </c>
      <c r="D13" s="296">
        <v>12816.596999999998</v>
      </c>
      <c r="E13" s="296">
        <v>3646717.0619999999</v>
      </c>
      <c r="F13" s="296">
        <v>164169.70386000001</v>
      </c>
      <c r="G13" s="296">
        <v>216976.45009000003</v>
      </c>
      <c r="H13" s="345">
        <f t="shared" si="0"/>
        <v>4106470.3249499998</v>
      </c>
      <c r="I13" s="166"/>
    </row>
    <row r="14" spans="2:9" ht="16.95" customHeight="1" x14ac:dyDescent="0.3">
      <c r="B14" s="318" t="s">
        <v>18</v>
      </c>
      <c r="C14" s="296">
        <v>382643.11442276865</v>
      </c>
      <c r="D14" s="296">
        <v>197060.78354130694</v>
      </c>
      <c r="E14" s="296">
        <v>5057388.8537974413</v>
      </c>
      <c r="F14" s="296">
        <v>1722228.164710517</v>
      </c>
      <c r="G14" s="296">
        <v>304473.84738741198</v>
      </c>
      <c r="H14" s="345">
        <f t="shared" si="0"/>
        <v>7663794.7638594452</v>
      </c>
      <c r="I14" s="166"/>
    </row>
    <row r="15" spans="2:9" ht="16.95" customHeight="1" x14ac:dyDescent="0.3">
      <c r="B15" s="318" t="s">
        <v>20</v>
      </c>
      <c r="C15" s="296">
        <v>68753.186512390734</v>
      </c>
      <c r="D15" s="296">
        <v>14245.854817694877</v>
      </c>
      <c r="E15" s="296">
        <v>4170392.5916024055</v>
      </c>
      <c r="F15" s="296">
        <v>1163752.8691611858</v>
      </c>
      <c r="G15" s="296">
        <v>72346.718729596061</v>
      </c>
      <c r="H15" s="345">
        <f t="shared" si="0"/>
        <v>5489491.2208232731</v>
      </c>
      <c r="I15" s="166"/>
    </row>
    <row r="16" spans="2:9" ht="16.95" customHeight="1" x14ac:dyDescent="0.3">
      <c r="B16" s="318" t="s">
        <v>22</v>
      </c>
      <c r="C16" s="296">
        <v>885916.36274520005</v>
      </c>
      <c r="D16" s="296">
        <v>30110.496110000015</v>
      </c>
      <c r="E16" s="296">
        <v>6212999.4443200333</v>
      </c>
      <c r="F16" s="342">
        <v>102983.10132000003</v>
      </c>
      <c r="G16" s="296">
        <v>171236.14535765001</v>
      </c>
      <c r="H16" s="345">
        <f t="shared" si="0"/>
        <v>7403245.5498528834</v>
      </c>
      <c r="I16" s="166"/>
    </row>
    <row r="17" spans="2:9" ht="16.95" customHeight="1" x14ac:dyDescent="0.3">
      <c r="B17" s="318" t="s">
        <v>24</v>
      </c>
      <c r="C17" s="296">
        <v>4827.6055001490085</v>
      </c>
      <c r="D17" s="296">
        <v>779.45527000000004</v>
      </c>
      <c r="E17" s="296">
        <v>389293.72333734087</v>
      </c>
      <c r="F17" s="296">
        <v>80282.680781536372</v>
      </c>
      <c r="G17" s="296">
        <v>19727.006072462638</v>
      </c>
      <c r="H17" s="345">
        <f t="shared" si="0"/>
        <v>494910.4709614889</v>
      </c>
      <c r="I17" s="166"/>
    </row>
    <row r="18" spans="2:9" ht="16.95" customHeight="1" x14ac:dyDescent="0.3">
      <c r="B18" s="318" t="s">
        <v>34</v>
      </c>
      <c r="C18" s="296">
        <v>2900.76523</v>
      </c>
      <c r="D18" s="296">
        <v>474.77926000000002</v>
      </c>
      <c r="E18" s="296">
        <v>141772.97516999999</v>
      </c>
      <c r="F18" s="296">
        <v>6850543.81372</v>
      </c>
      <c r="G18" s="296">
        <v>29952.304749999999</v>
      </c>
      <c r="H18" s="345">
        <f t="shared" si="0"/>
        <v>7025644.6381299999</v>
      </c>
      <c r="I18" s="166"/>
    </row>
    <row r="19" spans="2:9" ht="16.95" customHeight="1" x14ac:dyDescent="0.3">
      <c r="B19" s="318" t="s">
        <v>26</v>
      </c>
      <c r="C19" s="296">
        <v>52245.623489712656</v>
      </c>
      <c r="D19" s="296">
        <v>5481.8409322235657</v>
      </c>
      <c r="E19" s="296">
        <v>1854864.0762680392</v>
      </c>
      <c r="F19" s="296">
        <v>131352.99793020499</v>
      </c>
      <c r="G19" s="296">
        <v>129706.10532738798</v>
      </c>
      <c r="H19" s="345">
        <f t="shared" si="0"/>
        <v>2173650.6439475683</v>
      </c>
      <c r="I19" s="166"/>
    </row>
    <row r="20" spans="2:9" ht="16.95" customHeight="1" x14ac:dyDescent="0.3">
      <c r="B20" s="318" t="s">
        <v>28</v>
      </c>
      <c r="C20" s="296">
        <v>84540.818090000059</v>
      </c>
      <c r="D20" s="296">
        <v>13619.759780000004</v>
      </c>
      <c r="E20" s="296">
        <v>3804295.9885100229</v>
      </c>
      <c r="F20" s="296">
        <v>102730.3786385806</v>
      </c>
      <c r="G20" s="296">
        <v>165012.38595139573</v>
      </c>
      <c r="H20" s="345">
        <f t="shared" si="0"/>
        <v>4170199.3309699991</v>
      </c>
      <c r="I20" s="166"/>
    </row>
    <row r="21" spans="2:9" ht="16.95" customHeight="1" x14ac:dyDescent="0.3">
      <c r="B21" s="318" t="s">
        <v>30</v>
      </c>
      <c r="C21" s="296">
        <v>15250.095041918019</v>
      </c>
      <c r="D21" s="296">
        <v>-352.78120000000001</v>
      </c>
      <c r="E21" s="296">
        <v>1210396.4091473175</v>
      </c>
      <c r="F21" s="296">
        <v>43797.3079</v>
      </c>
      <c r="G21" s="296">
        <v>79726.669211916698</v>
      </c>
      <c r="H21" s="345">
        <f t="shared" si="0"/>
        <v>1348817.7001011521</v>
      </c>
      <c r="I21" s="166"/>
    </row>
    <row r="22" spans="2:9" ht="16.95" customHeight="1" x14ac:dyDescent="0.3">
      <c r="B22" s="318" t="s">
        <v>32</v>
      </c>
      <c r="C22" s="296">
        <v>189744.1906236494</v>
      </c>
      <c r="D22" s="296">
        <v>167951.17420498407</v>
      </c>
      <c r="E22" s="296">
        <v>12497851.08787654</v>
      </c>
      <c r="F22" s="296">
        <v>2200414.9045114657</v>
      </c>
      <c r="G22" s="296">
        <v>1400581.8485992642</v>
      </c>
      <c r="H22" s="345">
        <f t="shared" si="0"/>
        <v>16456543.205815902</v>
      </c>
      <c r="I22" s="166"/>
    </row>
    <row r="23" spans="2:9" ht="16.95" customHeight="1" x14ac:dyDescent="0.3">
      <c r="B23" s="314" t="s">
        <v>182</v>
      </c>
      <c r="C23" s="343">
        <f>SUM(C9:C22)</f>
        <v>4822514.3053984884</v>
      </c>
      <c r="D23" s="343">
        <f>SUM(D9:D22)</f>
        <v>1341638.6747091869</v>
      </c>
      <c r="E23" s="343">
        <f>SUM(E9:E22)</f>
        <v>60591270.92334868</v>
      </c>
      <c r="F23" s="343">
        <f>SUM(F9:F22)</f>
        <v>19383851.151976053</v>
      </c>
      <c r="G23" s="343">
        <f>SUM(G9:G22)</f>
        <v>4933935.5163981589</v>
      </c>
      <c r="H23" s="345">
        <f t="shared" si="0"/>
        <v>91073210.571830571</v>
      </c>
      <c r="I23" s="166"/>
    </row>
    <row r="24" spans="2:9" ht="16.95" customHeight="1" x14ac:dyDescent="0.3">
      <c r="B24" s="314" t="s">
        <v>106</v>
      </c>
      <c r="C24" s="343">
        <v>0</v>
      </c>
      <c r="D24" s="343">
        <v>0</v>
      </c>
      <c r="E24" s="343">
        <v>0</v>
      </c>
      <c r="F24" s="343">
        <v>0</v>
      </c>
      <c r="G24" s="343">
        <v>0</v>
      </c>
      <c r="H24" s="345">
        <v>8357463.9720399994</v>
      </c>
      <c r="I24" s="166"/>
    </row>
    <row r="25" spans="2:9" ht="16.95" customHeight="1" thickBot="1" x14ac:dyDescent="0.35">
      <c r="B25" s="702" t="s">
        <v>90</v>
      </c>
      <c r="C25" s="705">
        <f>C23+C24</f>
        <v>4822514.3053984884</v>
      </c>
      <c r="D25" s="705">
        <f>D23+D24</f>
        <v>1341638.6747091869</v>
      </c>
      <c r="E25" s="705">
        <f>E23+E24</f>
        <v>60591270.92334868</v>
      </c>
      <c r="F25" s="705">
        <f>F23+F24</f>
        <v>19383851.151976053</v>
      </c>
      <c r="G25" s="705">
        <f>G23+G24</f>
        <v>4933935.5163981589</v>
      </c>
      <c r="H25" s="706">
        <f>SUM(H23:H24)</f>
        <v>99430674.543870568</v>
      </c>
      <c r="I25" s="166"/>
    </row>
    <row r="26" spans="2:9" x14ac:dyDescent="0.3">
      <c r="B26" s="141"/>
      <c r="C26" s="141"/>
      <c r="D26" s="141"/>
      <c r="E26" s="141"/>
      <c r="F26" s="141"/>
      <c r="G26" s="141"/>
      <c r="H26" s="141"/>
      <c r="I26" s="166"/>
    </row>
    <row r="27" spans="2:9" x14ac:dyDescent="0.3">
      <c r="B27" s="890" t="s">
        <v>264</v>
      </c>
      <c r="C27" s="890"/>
      <c r="D27" s="890"/>
      <c r="E27" s="890"/>
      <c r="F27" s="890"/>
      <c r="G27" s="166"/>
      <c r="H27" s="123"/>
      <c r="I27" s="166"/>
    </row>
    <row r="28" spans="2:9" ht="13.8" thickBot="1" x14ac:dyDescent="0.35">
      <c r="G28" s="894" t="s">
        <v>204</v>
      </c>
      <c r="H28" s="894"/>
      <c r="I28" s="166"/>
    </row>
    <row r="29" spans="2:9" x14ac:dyDescent="0.3">
      <c r="B29" s="900" t="s">
        <v>235</v>
      </c>
      <c r="C29" s="902" t="s">
        <v>253</v>
      </c>
      <c r="D29" s="902" t="s">
        <v>254</v>
      </c>
      <c r="E29" s="902" t="s">
        <v>255</v>
      </c>
      <c r="F29" s="902" t="s">
        <v>103</v>
      </c>
      <c r="G29" s="902" t="s">
        <v>104</v>
      </c>
      <c r="H29" s="902" t="s">
        <v>257</v>
      </c>
      <c r="I29" s="166"/>
    </row>
    <row r="30" spans="2:9" ht="13.8" thickBot="1" x14ac:dyDescent="0.35">
      <c r="B30" s="901"/>
      <c r="C30" s="903"/>
      <c r="D30" s="903"/>
      <c r="E30" s="903"/>
      <c r="F30" s="903"/>
      <c r="G30" s="903"/>
      <c r="H30" s="903"/>
      <c r="I30" s="166"/>
    </row>
    <row r="31" spans="2:9" ht="16.95" customHeight="1" x14ac:dyDescent="0.3">
      <c r="B31" s="318" t="s">
        <v>8</v>
      </c>
      <c r="C31" s="296">
        <v>889192.12479000061</v>
      </c>
      <c r="D31" s="296">
        <v>279704.47847999999</v>
      </c>
      <c r="E31" s="296">
        <v>8622936.1803899985</v>
      </c>
      <c r="F31" s="296">
        <v>1779559.44322</v>
      </c>
      <c r="G31" s="296">
        <v>464857.32874000003</v>
      </c>
      <c r="H31" s="345">
        <f>C31+D31+E31+F31+G31</f>
        <v>12036249.55562</v>
      </c>
      <c r="I31" s="166"/>
    </row>
    <row r="32" spans="2:9" ht="16.95" customHeight="1" x14ac:dyDescent="0.3">
      <c r="B32" s="318" t="s">
        <v>10</v>
      </c>
      <c r="C32" s="296">
        <v>26829.790199379535</v>
      </c>
      <c r="D32" s="296">
        <v>42771.21026736054</v>
      </c>
      <c r="E32" s="296">
        <v>1425330.3057465027</v>
      </c>
      <c r="F32" s="296">
        <v>514719.67478981364</v>
      </c>
      <c r="G32" s="296">
        <v>55414.267704325262</v>
      </c>
      <c r="H32" s="345">
        <f>C32+D32+E32+F32+G32</f>
        <v>2065065.2487073815</v>
      </c>
      <c r="I32" s="166"/>
    </row>
    <row r="33" spans="2:9" ht="16.95" customHeight="1" x14ac:dyDescent="0.3">
      <c r="B33" s="318" t="s">
        <v>12</v>
      </c>
      <c r="C33" s="296">
        <v>447015.00000000326</v>
      </c>
      <c r="D33" s="296">
        <v>432903.99999999994</v>
      </c>
      <c r="E33" s="296">
        <v>10380604</v>
      </c>
      <c r="F33" s="296">
        <v>2007126</v>
      </c>
      <c r="G33" s="296">
        <v>1404277.0000364315</v>
      </c>
      <c r="H33" s="345">
        <f>C33+D33+E33+F33+G33</f>
        <v>14671926.000036435</v>
      </c>
      <c r="I33" s="166"/>
    </row>
    <row r="34" spans="2:9" ht="16.95" customHeight="1" x14ac:dyDescent="0.3">
      <c r="B34" s="318" t="s">
        <v>14</v>
      </c>
      <c r="C34" s="296">
        <v>444048.77921000001</v>
      </c>
      <c r="D34" s="296">
        <v>39636.837079999976</v>
      </c>
      <c r="E34" s="296">
        <v>2736026.49028</v>
      </c>
      <c r="F34" s="296">
        <v>1269106.29097</v>
      </c>
      <c r="G34" s="296">
        <v>156264.62680999993</v>
      </c>
      <c r="H34" s="345">
        <f>C34+D34+E34+F34+G34</f>
        <v>4645083.0243499996</v>
      </c>
      <c r="I34" s="166"/>
    </row>
    <row r="35" spans="2:9" ht="16.95" customHeight="1" x14ac:dyDescent="0.3">
      <c r="B35" s="318" t="s">
        <v>16</v>
      </c>
      <c r="C35" s="296">
        <v>30240.289299999971</v>
      </c>
      <c r="D35" s="296">
        <v>14459.341900000009</v>
      </c>
      <c r="E35" s="296">
        <v>3688975.6703056893</v>
      </c>
      <c r="F35" s="296">
        <v>172649.50771624994</v>
      </c>
      <c r="G35" s="296">
        <v>254913.14329000009</v>
      </c>
      <c r="H35" s="345">
        <f>C35+D35+E35+F35+G35</f>
        <v>4161237.9525119397</v>
      </c>
      <c r="I35" s="166"/>
    </row>
    <row r="36" spans="2:9" ht="16.95" customHeight="1" x14ac:dyDescent="0.3">
      <c r="B36" s="318" t="s">
        <v>18</v>
      </c>
      <c r="C36" s="296">
        <v>332724.98031117773</v>
      </c>
      <c r="D36" s="296">
        <v>134671.51559052934</v>
      </c>
      <c r="E36" s="296">
        <v>4979278.1943430174</v>
      </c>
      <c r="F36" s="296">
        <v>2262047.7737961067</v>
      </c>
      <c r="G36" s="296">
        <v>240031.12149135102</v>
      </c>
      <c r="H36" s="345">
        <f t="shared" ref="H36:H44" si="1">C36+D36+E36+F36+G36</f>
        <v>7948753.5855321828</v>
      </c>
      <c r="I36" s="166"/>
    </row>
    <row r="37" spans="2:9" ht="16.95" customHeight="1" x14ac:dyDescent="0.3">
      <c r="B37" s="318" t="s">
        <v>20</v>
      </c>
      <c r="C37" s="296">
        <v>47433.398282787857</v>
      </c>
      <c r="D37" s="296">
        <v>11752.071906943338</v>
      </c>
      <c r="E37" s="296">
        <v>3898309.5959040076</v>
      </c>
      <c r="F37" s="296">
        <v>731049.30447068834</v>
      </c>
      <c r="G37" s="296">
        <v>55219.262895708322</v>
      </c>
      <c r="H37" s="345">
        <f t="shared" si="1"/>
        <v>4743763.6334601352</v>
      </c>
      <c r="I37" s="166"/>
    </row>
    <row r="38" spans="2:9" ht="16.95" customHeight="1" x14ac:dyDescent="0.3">
      <c r="B38" s="318" t="s">
        <v>22</v>
      </c>
      <c r="C38" s="296">
        <v>477531.39328999928</v>
      </c>
      <c r="D38" s="296">
        <v>22546.942150000043</v>
      </c>
      <c r="E38" s="296">
        <v>5977725.4554299759</v>
      </c>
      <c r="F38" s="342">
        <v>0</v>
      </c>
      <c r="G38" s="296">
        <v>101646.35511000008</v>
      </c>
      <c r="H38" s="345">
        <f t="shared" si="1"/>
        <v>6579450.1459799754</v>
      </c>
      <c r="I38" s="166"/>
    </row>
    <row r="39" spans="2:9" ht="16.95" customHeight="1" x14ac:dyDescent="0.3">
      <c r="B39" s="318" t="s">
        <v>24</v>
      </c>
      <c r="C39" s="296">
        <v>3701.4239343921317</v>
      </c>
      <c r="D39" s="296">
        <v>2176.1507057342251</v>
      </c>
      <c r="E39" s="296">
        <v>328107.32545184798</v>
      </c>
      <c r="F39" s="296">
        <v>30702.970174352529</v>
      </c>
      <c r="G39" s="296">
        <v>13321.170580102791</v>
      </c>
      <c r="H39" s="345">
        <f t="shared" si="1"/>
        <v>378009.04084642965</v>
      </c>
      <c r="I39" s="166"/>
    </row>
    <row r="40" spans="2:9" ht="16.95" customHeight="1" x14ac:dyDescent="0.3">
      <c r="B40" s="318" t="s">
        <v>34</v>
      </c>
      <c r="C40" s="296">
        <v>5174.6277</v>
      </c>
      <c r="D40" s="296">
        <v>401.37369000000001</v>
      </c>
      <c r="E40" s="296">
        <v>121484.15918</v>
      </c>
      <c r="F40" s="296">
        <v>6837142.3516600002</v>
      </c>
      <c r="G40" s="296">
        <v>159290.34729000001</v>
      </c>
      <c r="H40" s="345">
        <f>C40+D40+E40+F40+G40</f>
        <v>7123492.8595200004</v>
      </c>
      <c r="I40" s="166"/>
    </row>
    <row r="41" spans="2:9" ht="16.95" customHeight="1" x14ac:dyDescent="0.3">
      <c r="B41" s="318" t="s">
        <v>26</v>
      </c>
      <c r="C41" s="296">
        <v>36884.562183853224</v>
      </c>
      <c r="D41" s="296">
        <v>5532.5500404697577</v>
      </c>
      <c r="E41" s="296">
        <v>1615454.2993231588</v>
      </c>
      <c r="F41" s="296">
        <v>91400.000615833429</v>
      </c>
      <c r="G41" s="296">
        <v>53850.135484502942</v>
      </c>
      <c r="H41" s="345">
        <f t="shared" si="1"/>
        <v>1803121.547647818</v>
      </c>
      <c r="I41" s="166"/>
    </row>
    <row r="42" spans="2:9" ht="16.95" customHeight="1" x14ac:dyDescent="0.3">
      <c r="B42" s="318" t="s">
        <v>28</v>
      </c>
      <c r="C42" s="296">
        <v>87768.679000000018</v>
      </c>
      <c r="D42" s="296">
        <v>17819.585000000006</v>
      </c>
      <c r="E42" s="296">
        <v>4574524.585</v>
      </c>
      <c r="F42" s="296">
        <v>161760.01856999999</v>
      </c>
      <c r="G42" s="296">
        <v>149898.03805999795</v>
      </c>
      <c r="H42" s="345">
        <f t="shared" si="1"/>
        <v>4991770.905629999</v>
      </c>
      <c r="I42" s="166"/>
    </row>
    <row r="43" spans="2:9" ht="16.95" customHeight="1" x14ac:dyDescent="0.3">
      <c r="B43" s="318" t="s">
        <v>30</v>
      </c>
      <c r="C43" s="296">
        <v>6881.3658067490778</v>
      </c>
      <c r="D43" s="296">
        <v>-1313.0259900000001</v>
      </c>
      <c r="E43" s="296">
        <v>687040.89440367662</v>
      </c>
      <c r="F43" s="296">
        <v>-503.68448999999998</v>
      </c>
      <c r="G43" s="296">
        <v>95928.446603142773</v>
      </c>
      <c r="H43" s="345">
        <f t="shared" si="1"/>
        <v>788033.99633356847</v>
      </c>
      <c r="I43" s="166"/>
    </row>
    <row r="44" spans="2:9" ht="16.95" customHeight="1" x14ac:dyDescent="0.3">
      <c r="B44" s="318" t="s">
        <v>32</v>
      </c>
      <c r="C44" s="296">
        <v>364667.35718610539</v>
      </c>
      <c r="D44" s="296">
        <v>220308.54965408272</v>
      </c>
      <c r="E44" s="296">
        <v>11896340.509441687</v>
      </c>
      <c r="F44" s="296">
        <v>3163911.6044408232</v>
      </c>
      <c r="G44" s="296">
        <v>1011496.9351425481</v>
      </c>
      <c r="H44" s="345">
        <f t="shared" si="1"/>
        <v>16656724.955865247</v>
      </c>
      <c r="I44" s="166"/>
    </row>
    <row r="45" spans="2:9" ht="16.95" customHeight="1" x14ac:dyDescent="0.3">
      <c r="B45" s="314" t="s">
        <v>182</v>
      </c>
      <c r="C45" s="343">
        <f>SUM(C31:C44)</f>
        <v>3200093.7711944482</v>
      </c>
      <c r="D45" s="343">
        <f>SUM(D31:D44)</f>
        <v>1223371.5804751199</v>
      </c>
      <c r="E45" s="343">
        <f>SUM(E31:E44)</f>
        <v>60932137.665199563</v>
      </c>
      <c r="F45" s="343">
        <f>SUM(F31:F44)</f>
        <v>19020671.255933866</v>
      </c>
      <c r="G45" s="343">
        <f>SUM(G31:G44)</f>
        <v>4216408.1792381108</v>
      </c>
      <c r="H45" s="345">
        <f>C45+D45+E45+F45+G45</f>
        <v>88592682.452041104</v>
      </c>
      <c r="I45" s="166"/>
    </row>
    <row r="46" spans="2:9" ht="16.95" customHeight="1" x14ac:dyDescent="0.3">
      <c r="B46" s="314" t="s">
        <v>106</v>
      </c>
      <c r="C46" s="343">
        <v>0</v>
      </c>
      <c r="D46" s="343">
        <v>0</v>
      </c>
      <c r="E46" s="343">
        <v>0</v>
      </c>
      <c r="F46" s="343">
        <v>0</v>
      </c>
      <c r="G46" s="343">
        <v>0</v>
      </c>
      <c r="H46" s="345">
        <v>7401914.9144900003</v>
      </c>
      <c r="I46" s="166"/>
    </row>
    <row r="47" spans="2:9" ht="16.95" customHeight="1" thickBot="1" x14ac:dyDescent="0.35">
      <c r="B47" s="702" t="s">
        <v>90</v>
      </c>
      <c r="C47" s="705">
        <f>C45+C46</f>
        <v>3200093.7711944482</v>
      </c>
      <c r="D47" s="705">
        <f>D45+D46</f>
        <v>1223371.5804751199</v>
      </c>
      <c r="E47" s="705">
        <f>E45+E46</f>
        <v>60932137.665199563</v>
      </c>
      <c r="F47" s="705">
        <f>F45+F46</f>
        <v>19020671.255933866</v>
      </c>
      <c r="G47" s="705">
        <f>G45+G46</f>
        <v>4216408.1792381108</v>
      </c>
      <c r="H47" s="706">
        <f>SUM(H45:H46)</f>
        <v>95994597.366531104</v>
      </c>
      <c r="I47" s="166"/>
    </row>
    <row r="48" spans="2:9" ht="12.6" customHeight="1" x14ac:dyDescent="0.3">
      <c r="B48" s="141"/>
      <c r="C48" s="141"/>
      <c r="D48" s="141"/>
      <c r="E48" s="141"/>
      <c r="F48" s="141"/>
      <c r="G48" s="141"/>
      <c r="H48" s="141"/>
      <c r="I48" s="166"/>
    </row>
    <row r="49" spans="2:10" x14ac:dyDescent="0.3">
      <c r="B49" s="141"/>
      <c r="C49" s="141"/>
      <c r="D49" s="141"/>
      <c r="E49" s="141"/>
      <c r="F49" s="141"/>
      <c r="G49" s="141"/>
      <c r="H49" s="168"/>
      <c r="I49" s="166"/>
    </row>
    <row r="50" spans="2:10" x14ac:dyDescent="0.3">
      <c r="B50" s="890" t="s">
        <v>265</v>
      </c>
      <c r="C50" s="890"/>
      <c r="D50" s="890"/>
      <c r="E50" s="890"/>
      <c r="F50" s="890"/>
      <c r="G50" s="166"/>
      <c r="H50" s="123"/>
      <c r="I50" s="166"/>
    </row>
    <row r="51" spans="2:10" ht="13.8" thickBot="1" x14ac:dyDescent="0.35">
      <c r="G51" s="894" t="s">
        <v>204</v>
      </c>
      <c r="H51" s="894"/>
      <c r="I51" s="166"/>
    </row>
    <row r="52" spans="2:10" x14ac:dyDescent="0.3">
      <c r="B52" s="900" t="s">
        <v>235</v>
      </c>
      <c r="C52" s="902" t="s">
        <v>253</v>
      </c>
      <c r="D52" s="902" t="s">
        <v>254</v>
      </c>
      <c r="E52" s="902" t="s">
        <v>255</v>
      </c>
      <c r="F52" s="902" t="s">
        <v>103</v>
      </c>
      <c r="G52" s="902" t="s">
        <v>104</v>
      </c>
      <c r="H52" s="902" t="s">
        <v>257</v>
      </c>
      <c r="I52" s="166"/>
    </row>
    <row r="53" spans="2:10" ht="13.8" thickBot="1" x14ac:dyDescent="0.35">
      <c r="B53" s="901"/>
      <c r="C53" s="903"/>
      <c r="D53" s="903"/>
      <c r="E53" s="903"/>
      <c r="F53" s="903"/>
      <c r="G53" s="903"/>
      <c r="H53" s="903"/>
      <c r="I53" s="166"/>
    </row>
    <row r="54" spans="2:10" ht="16.95" customHeight="1" x14ac:dyDescent="0.3">
      <c r="B54" s="318" t="s">
        <v>8</v>
      </c>
      <c r="C54" s="663">
        <v>872356</v>
      </c>
      <c r="D54" s="663">
        <v>337305</v>
      </c>
      <c r="E54" s="663">
        <v>8425647</v>
      </c>
      <c r="F54" s="663">
        <v>1234101</v>
      </c>
      <c r="G54" s="663">
        <v>471750</v>
      </c>
      <c r="H54" s="345">
        <f>C54+D54+E54+F54+G54</f>
        <v>11341159</v>
      </c>
      <c r="I54" s="166"/>
      <c r="J54" s="142"/>
    </row>
    <row r="55" spans="2:10" ht="16.95" customHeight="1" x14ac:dyDescent="0.3">
      <c r="B55" s="318" t="s">
        <v>10</v>
      </c>
      <c r="C55" s="663">
        <v>-6667</v>
      </c>
      <c r="D55" s="663">
        <v>107155</v>
      </c>
      <c r="E55" s="663">
        <v>1059034</v>
      </c>
      <c r="F55" s="663">
        <v>359665</v>
      </c>
      <c r="G55" s="663">
        <v>86948</v>
      </c>
      <c r="H55" s="345">
        <f>C55+D55+E55+F55+G55</f>
        <v>1606135</v>
      </c>
      <c r="I55" s="166"/>
      <c r="J55" s="142"/>
    </row>
    <row r="56" spans="2:10" ht="16.95" customHeight="1" x14ac:dyDescent="0.3">
      <c r="B56" s="318" t="s">
        <v>12</v>
      </c>
      <c r="C56" s="663">
        <v>158201</v>
      </c>
      <c r="D56" s="663">
        <v>363285</v>
      </c>
      <c r="E56" s="663">
        <v>9521229</v>
      </c>
      <c r="F56" s="663">
        <v>1941894</v>
      </c>
      <c r="G56" s="663">
        <v>1268913</v>
      </c>
      <c r="H56" s="345">
        <f>C56+D56+E56+F56+G56</f>
        <v>13253522</v>
      </c>
      <c r="I56" s="166"/>
      <c r="J56" s="142"/>
    </row>
    <row r="57" spans="2:10" ht="16.95" customHeight="1" x14ac:dyDescent="0.3">
      <c r="B57" s="318" t="s">
        <v>14</v>
      </c>
      <c r="C57" s="663">
        <v>224645</v>
      </c>
      <c r="D57" s="663">
        <v>11902</v>
      </c>
      <c r="E57" s="663">
        <v>2806838</v>
      </c>
      <c r="F57" s="663">
        <v>756496</v>
      </c>
      <c r="G57" s="663">
        <v>16750</v>
      </c>
      <c r="H57" s="345">
        <f>C57+D57+E57+F57+G57</f>
        <v>3816631</v>
      </c>
      <c r="I57" s="166"/>
      <c r="J57" s="142"/>
    </row>
    <row r="58" spans="2:10" ht="16.95" customHeight="1" x14ac:dyDescent="0.3">
      <c r="B58" s="318" t="s">
        <v>16</v>
      </c>
      <c r="C58" s="663">
        <v>35391</v>
      </c>
      <c r="D58" s="663">
        <v>11962</v>
      </c>
      <c r="E58" s="663">
        <v>3380745</v>
      </c>
      <c r="F58" s="663">
        <v>128672</v>
      </c>
      <c r="G58" s="663">
        <v>203364</v>
      </c>
      <c r="H58" s="345">
        <f>C58+D58+E58+F58+G58</f>
        <v>3760134</v>
      </c>
      <c r="I58" s="166"/>
      <c r="J58" s="142"/>
    </row>
    <row r="59" spans="2:10" ht="16.95" customHeight="1" x14ac:dyDescent="0.3">
      <c r="B59" s="318" t="s">
        <v>18</v>
      </c>
      <c r="C59" s="663">
        <v>272028</v>
      </c>
      <c r="D59" s="663">
        <v>95490</v>
      </c>
      <c r="E59" s="663">
        <v>3933533</v>
      </c>
      <c r="F59" s="663">
        <v>1807004</v>
      </c>
      <c r="G59" s="663">
        <v>165820</v>
      </c>
      <c r="H59" s="345">
        <f t="shared" ref="H59:H67" si="2">C59+D59+E59+F59+G59</f>
        <v>6273875</v>
      </c>
      <c r="I59" s="166"/>
      <c r="J59" s="142"/>
    </row>
    <row r="60" spans="2:10" ht="16.95" customHeight="1" x14ac:dyDescent="0.3">
      <c r="B60" s="318" t="s">
        <v>20</v>
      </c>
      <c r="C60" s="663">
        <v>20420</v>
      </c>
      <c r="D60" s="663">
        <v>5089</v>
      </c>
      <c r="E60" s="663">
        <v>3523810</v>
      </c>
      <c r="F60" s="663">
        <v>523683</v>
      </c>
      <c r="G60" s="663">
        <v>40001</v>
      </c>
      <c r="H60" s="345">
        <f t="shared" si="2"/>
        <v>4113003</v>
      </c>
      <c r="I60" s="166"/>
      <c r="J60" s="142"/>
    </row>
    <row r="61" spans="2:10" ht="16.95" customHeight="1" x14ac:dyDescent="0.3">
      <c r="B61" s="318" t="s">
        <v>22</v>
      </c>
      <c r="C61" s="663">
        <v>238947</v>
      </c>
      <c r="D61" s="663">
        <v>17729</v>
      </c>
      <c r="E61" s="663">
        <v>4944211</v>
      </c>
      <c r="F61" s="342">
        <v>0</v>
      </c>
      <c r="G61" s="663">
        <v>96465</v>
      </c>
      <c r="H61" s="345">
        <f t="shared" si="2"/>
        <v>5297352</v>
      </c>
      <c r="I61" s="166"/>
      <c r="J61" s="142"/>
    </row>
    <row r="62" spans="2:10" ht="16.95" customHeight="1" x14ac:dyDescent="0.3">
      <c r="B62" s="318" t="s">
        <v>24</v>
      </c>
      <c r="C62" s="663">
        <v>1303</v>
      </c>
      <c r="D62" s="663">
        <v>237</v>
      </c>
      <c r="E62" s="663">
        <v>261603</v>
      </c>
      <c r="F62" s="663">
        <v>10669</v>
      </c>
      <c r="G62" s="663">
        <v>5074</v>
      </c>
      <c r="H62" s="345">
        <f t="shared" si="2"/>
        <v>278886</v>
      </c>
      <c r="I62" s="166"/>
      <c r="J62" s="142"/>
    </row>
    <row r="63" spans="2:10" ht="16.95" customHeight="1" x14ac:dyDescent="0.3">
      <c r="B63" s="318" t="s">
        <v>34</v>
      </c>
      <c r="C63" s="663">
        <v>6567</v>
      </c>
      <c r="D63" s="663">
        <v>1597</v>
      </c>
      <c r="E63" s="663">
        <v>203153</v>
      </c>
      <c r="F63" s="663">
        <v>6322002</v>
      </c>
      <c r="G63" s="663">
        <v>17957</v>
      </c>
      <c r="H63" s="345">
        <f t="shared" si="2"/>
        <v>6551276</v>
      </c>
      <c r="I63" s="166"/>
      <c r="J63" s="142"/>
    </row>
    <row r="64" spans="2:10" ht="16.95" customHeight="1" x14ac:dyDescent="0.3">
      <c r="B64" s="318" t="s">
        <v>26</v>
      </c>
      <c r="C64" s="663">
        <v>20312</v>
      </c>
      <c r="D64" s="663">
        <v>3971</v>
      </c>
      <c r="E64" s="663">
        <v>1422534</v>
      </c>
      <c r="F64" s="663">
        <v>124173</v>
      </c>
      <c r="G64" s="663">
        <v>30318</v>
      </c>
      <c r="H64" s="345">
        <f t="shared" si="2"/>
        <v>1601308</v>
      </c>
      <c r="I64" s="166"/>
      <c r="J64" s="142"/>
    </row>
    <row r="65" spans="2:14" ht="16.95" customHeight="1" x14ac:dyDescent="0.3">
      <c r="B65" s="318" t="s">
        <v>28</v>
      </c>
      <c r="C65" s="663">
        <v>88944</v>
      </c>
      <c r="D65" s="663">
        <v>22480</v>
      </c>
      <c r="E65" s="663">
        <v>4706170</v>
      </c>
      <c r="F65" s="663">
        <v>156917</v>
      </c>
      <c r="G65" s="663">
        <v>146116</v>
      </c>
      <c r="H65" s="345">
        <f t="shared" si="2"/>
        <v>5120627</v>
      </c>
      <c r="I65" s="166"/>
      <c r="J65" s="142"/>
    </row>
    <row r="66" spans="2:14" ht="16.95" customHeight="1" x14ac:dyDescent="0.3">
      <c r="B66" s="318" t="s">
        <v>30</v>
      </c>
      <c r="C66" s="663">
        <v>5347</v>
      </c>
      <c r="D66" s="663">
        <v>0</v>
      </c>
      <c r="E66" s="663">
        <v>576433</v>
      </c>
      <c r="F66" s="663">
        <v>12365</v>
      </c>
      <c r="G66" s="663">
        <v>163540</v>
      </c>
      <c r="H66" s="345">
        <f t="shared" si="2"/>
        <v>757685</v>
      </c>
      <c r="I66" s="166"/>
      <c r="J66" s="142"/>
    </row>
    <row r="67" spans="2:14" ht="16.95" customHeight="1" x14ac:dyDescent="0.3">
      <c r="B67" s="318" t="s">
        <v>32</v>
      </c>
      <c r="C67" s="663">
        <v>206348</v>
      </c>
      <c r="D67" s="663">
        <v>157772</v>
      </c>
      <c r="E67" s="663">
        <v>11236618</v>
      </c>
      <c r="F67" s="663">
        <v>4699920</v>
      </c>
      <c r="G67" s="663">
        <v>599933</v>
      </c>
      <c r="H67" s="345">
        <f t="shared" si="2"/>
        <v>16900591</v>
      </c>
      <c r="I67" s="166"/>
      <c r="J67" s="142"/>
    </row>
    <row r="68" spans="2:14" ht="16.95" customHeight="1" x14ac:dyDescent="0.3">
      <c r="B68" s="314" t="s">
        <v>182</v>
      </c>
      <c r="C68" s="343">
        <f>SUM(C54:C67)</f>
        <v>2144142</v>
      </c>
      <c r="D68" s="343">
        <f>SUM(D54:D67)</f>
        <v>1135974</v>
      </c>
      <c r="E68" s="343">
        <f>SUM(E54:E67)</f>
        <v>56001558</v>
      </c>
      <c r="F68" s="343">
        <f>SUM(F54:F67)</f>
        <v>18077561</v>
      </c>
      <c r="G68" s="343">
        <f>SUM(G54:G67)</f>
        <v>3312949</v>
      </c>
      <c r="H68" s="345">
        <f>C68+D68+E68+F68+G68</f>
        <v>80672184</v>
      </c>
      <c r="I68" s="166"/>
      <c r="J68" s="142"/>
    </row>
    <row r="69" spans="2:14" ht="16.95" customHeight="1" x14ac:dyDescent="0.3">
      <c r="B69" s="314" t="s">
        <v>106</v>
      </c>
      <c r="C69" s="343">
        <v>0</v>
      </c>
      <c r="D69" s="343">
        <v>0</v>
      </c>
      <c r="E69" s="343">
        <v>0</v>
      </c>
      <c r="F69" s="343">
        <v>0</v>
      </c>
      <c r="G69" s="343">
        <v>0</v>
      </c>
      <c r="H69" s="345">
        <v>6314379</v>
      </c>
      <c r="I69" s="166"/>
      <c r="J69" s="142"/>
    </row>
    <row r="70" spans="2:14" ht="16.95" customHeight="1" thickBot="1" x14ac:dyDescent="0.35">
      <c r="B70" s="702" t="s">
        <v>90</v>
      </c>
      <c r="C70" s="705">
        <f>C68+C69</f>
        <v>2144142</v>
      </c>
      <c r="D70" s="705">
        <f>D68+D69</f>
        <v>1135974</v>
      </c>
      <c r="E70" s="705">
        <f>E68+E69</f>
        <v>56001558</v>
      </c>
      <c r="F70" s="705">
        <f>F68+F69</f>
        <v>18077561</v>
      </c>
      <c r="G70" s="705">
        <f>G68+G69</f>
        <v>3312949</v>
      </c>
      <c r="H70" s="706">
        <f>SUM(H68:H69)</f>
        <v>86986563</v>
      </c>
      <c r="I70" s="166"/>
      <c r="J70" s="142"/>
    </row>
    <row r="71" spans="2:14" x14ac:dyDescent="0.3">
      <c r="B71" s="145"/>
      <c r="C71" s="163"/>
      <c r="D71" s="163"/>
      <c r="E71" s="163"/>
      <c r="F71" s="163"/>
      <c r="G71" s="163"/>
      <c r="H71" s="137"/>
      <c r="I71" s="166"/>
    </row>
    <row r="72" spans="2:14" x14ac:dyDescent="0.3">
      <c r="B72" s="141"/>
      <c r="C72" s="141"/>
      <c r="D72" s="141"/>
      <c r="E72" s="141"/>
      <c r="F72" s="141"/>
      <c r="G72" s="141"/>
      <c r="H72" s="141"/>
      <c r="I72" s="166"/>
    </row>
    <row r="73" spans="2:14" x14ac:dyDescent="0.3">
      <c r="B73" s="890" t="s">
        <v>266</v>
      </c>
      <c r="C73" s="890"/>
      <c r="D73" s="890"/>
      <c r="E73" s="890"/>
      <c r="F73" s="890"/>
      <c r="G73" s="166"/>
      <c r="H73" s="123"/>
      <c r="I73" s="123"/>
    </row>
    <row r="74" spans="2:14" ht="13.8" thickBot="1" x14ac:dyDescent="0.35">
      <c r="G74" s="894" t="s">
        <v>204</v>
      </c>
      <c r="H74" s="894"/>
    </row>
    <row r="75" spans="2:14" x14ac:dyDescent="0.3">
      <c r="B75" s="900" t="s">
        <v>235</v>
      </c>
      <c r="C75" s="902" t="s">
        <v>253</v>
      </c>
      <c r="D75" s="902" t="s">
        <v>254</v>
      </c>
      <c r="E75" s="902" t="s">
        <v>255</v>
      </c>
      <c r="F75" s="902" t="s">
        <v>103</v>
      </c>
      <c r="G75" s="902" t="s">
        <v>104</v>
      </c>
      <c r="H75" s="902" t="s">
        <v>257</v>
      </c>
      <c r="I75" s="123"/>
    </row>
    <row r="76" spans="2:14" ht="13.8" thickBot="1" x14ac:dyDescent="0.35">
      <c r="B76" s="901"/>
      <c r="C76" s="903"/>
      <c r="D76" s="903"/>
      <c r="E76" s="903"/>
      <c r="F76" s="903"/>
      <c r="G76" s="903"/>
      <c r="H76" s="903"/>
      <c r="I76" s="123"/>
    </row>
    <row r="77" spans="2:14" ht="16.95" customHeight="1" x14ac:dyDescent="0.3">
      <c r="B77" s="318" t="s">
        <v>8</v>
      </c>
      <c r="C77" s="663">
        <v>1213334</v>
      </c>
      <c r="D77" s="663">
        <v>343296</v>
      </c>
      <c r="E77" s="663">
        <v>9589136</v>
      </c>
      <c r="F77" s="663">
        <v>2039835</v>
      </c>
      <c r="G77" s="663">
        <v>658863</v>
      </c>
      <c r="H77" s="345">
        <f>C77+D77+E77+F77+G77</f>
        <v>13844464</v>
      </c>
      <c r="I77" s="165"/>
      <c r="J77" s="137"/>
      <c r="K77" s="137"/>
      <c r="L77" s="137"/>
      <c r="M77" s="137"/>
      <c r="N77" s="137"/>
    </row>
    <row r="78" spans="2:14" ht="16.95" customHeight="1" x14ac:dyDescent="0.3">
      <c r="B78" s="318" t="s">
        <v>10</v>
      </c>
      <c r="C78" s="663">
        <v>10909</v>
      </c>
      <c r="D78" s="663">
        <v>47429</v>
      </c>
      <c r="E78" s="663">
        <v>967712</v>
      </c>
      <c r="F78" s="663">
        <v>205767</v>
      </c>
      <c r="G78" s="663">
        <v>113885</v>
      </c>
      <c r="H78" s="345">
        <f>C78+D78+E78+F78+G78</f>
        <v>1345702</v>
      </c>
      <c r="I78" s="165"/>
      <c r="J78" s="137"/>
      <c r="K78" s="137"/>
      <c r="L78" s="137"/>
      <c r="M78" s="137"/>
      <c r="N78" s="137"/>
    </row>
    <row r="79" spans="2:14" ht="16.95" customHeight="1" x14ac:dyDescent="0.3">
      <c r="B79" s="318" t="s">
        <v>12</v>
      </c>
      <c r="C79" s="663">
        <v>271265</v>
      </c>
      <c r="D79" s="663">
        <v>290843</v>
      </c>
      <c r="E79" s="663">
        <v>9932079</v>
      </c>
      <c r="F79" s="663">
        <v>1755289</v>
      </c>
      <c r="G79" s="663">
        <v>1306018</v>
      </c>
      <c r="H79" s="345">
        <f t="shared" ref="H79:H90" si="3">C79+D79+E79+F79+G79</f>
        <v>13555494</v>
      </c>
      <c r="I79" s="165"/>
      <c r="J79" s="137"/>
      <c r="K79" s="137"/>
      <c r="L79" s="137"/>
      <c r="M79" s="137"/>
      <c r="N79" s="137"/>
    </row>
    <row r="80" spans="2:14" ht="16.95" customHeight="1" x14ac:dyDescent="0.3">
      <c r="B80" s="318" t="s">
        <v>14</v>
      </c>
      <c r="C80" s="663">
        <v>237659</v>
      </c>
      <c r="D80" s="663">
        <v>9999</v>
      </c>
      <c r="E80" s="663">
        <v>3142063</v>
      </c>
      <c r="F80" s="663">
        <v>527536</v>
      </c>
      <c r="G80" s="663">
        <v>25386</v>
      </c>
      <c r="H80" s="345">
        <f t="shared" si="3"/>
        <v>3942643</v>
      </c>
      <c r="I80" s="165"/>
      <c r="J80" s="137"/>
      <c r="K80" s="137"/>
      <c r="L80" s="137"/>
      <c r="M80" s="137"/>
      <c r="N80" s="137"/>
    </row>
    <row r="81" spans="2:14" ht="16.95" customHeight="1" x14ac:dyDescent="0.3">
      <c r="B81" s="318" t="s">
        <v>16</v>
      </c>
      <c r="C81" s="663">
        <v>20264</v>
      </c>
      <c r="D81" s="663">
        <v>6014</v>
      </c>
      <c r="E81" s="663">
        <v>3375370</v>
      </c>
      <c r="F81" s="663">
        <v>75465</v>
      </c>
      <c r="G81" s="663">
        <v>156665</v>
      </c>
      <c r="H81" s="345">
        <f>C81+D81+E81+F81+G81</f>
        <v>3633778</v>
      </c>
      <c r="I81" s="165"/>
      <c r="J81" s="137"/>
      <c r="K81" s="137"/>
      <c r="L81" s="137"/>
      <c r="M81" s="137"/>
      <c r="N81" s="137"/>
    </row>
    <row r="82" spans="2:14" ht="16.95" customHeight="1" x14ac:dyDescent="0.3">
      <c r="B82" s="318" t="s">
        <v>18</v>
      </c>
      <c r="C82" s="663">
        <v>205799</v>
      </c>
      <c r="D82" s="663">
        <v>125182</v>
      </c>
      <c r="E82" s="663">
        <v>3757096</v>
      </c>
      <c r="F82" s="663">
        <v>2027391</v>
      </c>
      <c r="G82" s="663">
        <v>205575</v>
      </c>
      <c r="H82" s="345">
        <f t="shared" si="3"/>
        <v>6321043</v>
      </c>
      <c r="I82" s="165"/>
      <c r="J82" s="137"/>
      <c r="K82" s="137"/>
      <c r="L82" s="137"/>
      <c r="M82" s="137"/>
      <c r="N82" s="137"/>
    </row>
    <row r="83" spans="2:14" ht="16.95" customHeight="1" x14ac:dyDescent="0.3">
      <c r="B83" s="318" t="s">
        <v>20</v>
      </c>
      <c r="C83" s="663">
        <v>16851</v>
      </c>
      <c r="D83" s="663">
        <v>1955</v>
      </c>
      <c r="E83" s="663">
        <v>3418772</v>
      </c>
      <c r="F83" s="663">
        <v>322222</v>
      </c>
      <c r="G83" s="663">
        <v>30856</v>
      </c>
      <c r="H83" s="345">
        <f t="shared" si="3"/>
        <v>3790656</v>
      </c>
      <c r="I83" s="165"/>
      <c r="J83" s="137"/>
      <c r="K83" s="137"/>
      <c r="L83" s="137"/>
      <c r="M83" s="137"/>
      <c r="N83" s="137"/>
    </row>
    <row r="84" spans="2:14" ht="16.95" customHeight="1" x14ac:dyDescent="0.3">
      <c r="B84" s="318" t="s">
        <v>22</v>
      </c>
      <c r="C84" s="663">
        <v>68045</v>
      </c>
      <c r="D84" s="663">
        <v>8224</v>
      </c>
      <c r="E84" s="663">
        <v>4331573</v>
      </c>
      <c r="F84" s="342">
        <v>0</v>
      </c>
      <c r="G84" s="663">
        <v>39765</v>
      </c>
      <c r="H84" s="345">
        <f t="shared" si="3"/>
        <v>4447607</v>
      </c>
      <c r="I84" s="165"/>
      <c r="J84" s="137"/>
      <c r="K84" s="137"/>
      <c r="L84" s="137"/>
      <c r="M84" s="137"/>
      <c r="N84" s="137"/>
    </row>
    <row r="85" spans="2:14" ht="16.95" customHeight="1" x14ac:dyDescent="0.3">
      <c r="B85" s="318" t="s">
        <v>24</v>
      </c>
      <c r="C85" s="663">
        <v>567</v>
      </c>
      <c r="D85" s="663">
        <v>250</v>
      </c>
      <c r="E85" s="663">
        <v>155996</v>
      </c>
      <c r="F85" s="663">
        <v>8367</v>
      </c>
      <c r="G85" s="663">
        <v>5174</v>
      </c>
      <c r="H85" s="345">
        <f t="shared" si="3"/>
        <v>170354</v>
      </c>
      <c r="I85" s="165"/>
      <c r="J85" s="137"/>
      <c r="K85" s="137"/>
      <c r="L85" s="137"/>
      <c r="M85" s="137"/>
      <c r="N85" s="137"/>
    </row>
    <row r="86" spans="2:14" ht="16.95" customHeight="1" x14ac:dyDescent="0.3">
      <c r="B86" s="318" t="s">
        <v>34</v>
      </c>
      <c r="C86" s="663">
        <v>-166</v>
      </c>
      <c r="D86" s="663">
        <v>18684</v>
      </c>
      <c r="E86" s="663">
        <v>316625</v>
      </c>
      <c r="F86" s="663">
        <v>5516870</v>
      </c>
      <c r="G86" s="663">
        <v>547064</v>
      </c>
      <c r="H86" s="345">
        <f t="shared" si="3"/>
        <v>6399077</v>
      </c>
      <c r="I86" s="165"/>
      <c r="J86" s="137"/>
      <c r="K86" s="137"/>
      <c r="L86" s="137"/>
      <c r="M86" s="137"/>
      <c r="N86" s="137"/>
    </row>
    <row r="87" spans="2:14" ht="16.95" customHeight="1" x14ac:dyDescent="0.3">
      <c r="B87" s="318" t="s">
        <v>26</v>
      </c>
      <c r="C87" s="663">
        <v>8639</v>
      </c>
      <c r="D87" s="663">
        <v>4691</v>
      </c>
      <c r="E87" s="663">
        <v>1217911</v>
      </c>
      <c r="F87" s="663">
        <v>88822</v>
      </c>
      <c r="G87" s="663">
        <v>35082</v>
      </c>
      <c r="H87" s="345">
        <f t="shared" si="3"/>
        <v>1355145</v>
      </c>
      <c r="I87" s="165"/>
      <c r="J87" s="137"/>
      <c r="K87" s="137"/>
      <c r="L87" s="137"/>
      <c r="M87" s="137"/>
      <c r="N87" s="137"/>
    </row>
    <row r="88" spans="2:14" ht="16.95" customHeight="1" x14ac:dyDescent="0.3">
      <c r="B88" s="318" t="s">
        <v>28</v>
      </c>
      <c r="C88" s="663">
        <v>127399</v>
      </c>
      <c r="D88" s="663">
        <v>8304</v>
      </c>
      <c r="E88" s="663">
        <v>4902618</v>
      </c>
      <c r="F88" s="663">
        <v>159001</v>
      </c>
      <c r="G88" s="663">
        <v>106070</v>
      </c>
      <c r="H88" s="345">
        <f t="shared" si="3"/>
        <v>5303392</v>
      </c>
      <c r="I88" s="165"/>
      <c r="J88" s="137"/>
      <c r="K88" s="137"/>
      <c r="L88" s="137"/>
      <c r="M88" s="137"/>
      <c r="N88" s="137"/>
    </row>
    <row r="89" spans="2:14" ht="16.95" customHeight="1" x14ac:dyDescent="0.3">
      <c r="B89" s="318" t="s">
        <v>30</v>
      </c>
      <c r="C89" s="663">
        <v>4071</v>
      </c>
      <c r="D89" s="663">
        <v>0</v>
      </c>
      <c r="E89" s="663">
        <v>799985</v>
      </c>
      <c r="F89" s="663">
        <v>25769</v>
      </c>
      <c r="G89" s="663">
        <v>28696</v>
      </c>
      <c r="H89" s="345">
        <f t="shared" si="3"/>
        <v>858521</v>
      </c>
      <c r="I89" s="165"/>
      <c r="J89" s="137"/>
      <c r="K89" s="137"/>
      <c r="L89" s="137"/>
      <c r="M89" s="137"/>
      <c r="N89" s="137"/>
    </row>
    <row r="90" spans="2:14" ht="16.95" customHeight="1" x14ac:dyDescent="0.3">
      <c r="B90" s="318" t="s">
        <v>32</v>
      </c>
      <c r="C90" s="663">
        <v>136340</v>
      </c>
      <c r="D90" s="663">
        <v>108390</v>
      </c>
      <c r="E90" s="663">
        <v>12023179</v>
      </c>
      <c r="F90" s="663">
        <v>2243232</v>
      </c>
      <c r="G90" s="663">
        <v>850893</v>
      </c>
      <c r="H90" s="345">
        <f t="shared" si="3"/>
        <v>15362034</v>
      </c>
      <c r="I90" s="165"/>
      <c r="J90" s="137"/>
      <c r="K90" s="137"/>
      <c r="L90" s="137"/>
      <c r="M90" s="137"/>
      <c r="N90" s="137"/>
    </row>
    <row r="91" spans="2:14" ht="16.95" customHeight="1" x14ac:dyDescent="0.3">
      <c r="B91" s="314" t="s">
        <v>182</v>
      </c>
      <c r="C91" s="343">
        <f>SUM(C77:C90)</f>
        <v>2320976</v>
      </c>
      <c r="D91" s="343">
        <f>SUM(D77:D90)</f>
        <v>973261</v>
      </c>
      <c r="E91" s="343">
        <f>SUM(E77:E90)</f>
        <v>57930115</v>
      </c>
      <c r="F91" s="343">
        <f>SUM(F77:F90)</f>
        <v>14995566</v>
      </c>
      <c r="G91" s="343">
        <f>SUM(G77:G90)</f>
        <v>4109992</v>
      </c>
      <c r="H91" s="345">
        <f>C91+D91+E91+F91+G91</f>
        <v>80329910</v>
      </c>
      <c r="I91" s="165"/>
      <c r="J91" s="137"/>
      <c r="K91" s="137"/>
      <c r="L91" s="137"/>
      <c r="M91" s="137"/>
      <c r="N91" s="137"/>
    </row>
    <row r="92" spans="2:14" ht="16.95" customHeight="1" x14ac:dyDescent="0.3">
      <c r="B92" s="314" t="s">
        <v>106</v>
      </c>
      <c r="C92" s="343">
        <v>0</v>
      </c>
      <c r="D92" s="343">
        <v>0</v>
      </c>
      <c r="E92" s="343">
        <v>0</v>
      </c>
      <c r="F92" s="343">
        <v>0</v>
      </c>
      <c r="G92" s="343">
        <v>0</v>
      </c>
      <c r="H92" s="345">
        <v>6159888</v>
      </c>
      <c r="I92" s="165"/>
      <c r="J92" s="137"/>
      <c r="K92" s="137"/>
      <c r="L92" s="137"/>
      <c r="M92" s="137"/>
      <c r="N92" s="137"/>
    </row>
    <row r="93" spans="2:14" ht="16.95" customHeight="1" thickBot="1" x14ac:dyDescent="0.35">
      <c r="B93" s="702" t="s">
        <v>90</v>
      </c>
      <c r="C93" s="705">
        <f>C91+C92</f>
        <v>2320976</v>
      </c>
      <c r="D93" s="705">
        <f>D91+D92</f>
        <v>973261</v>
      </c>
      <c r="E93" s="705">
        <f>E91+E92</f>
        <v>57930115</v>
      </c>
      <c r="F93" s="705">
        <f>F91+F92</f>
        <v>14995566</v>
      </c>
      <c r="G93" s="705">
        <f>G91+G92</f>
        <v>4109992</v>
      </c>
      <c r="H93" s="706">
        <f>SUM(H91:H92)</f>
        <v>86489798</v>
      </c>
      <c r="I93" s="165"/>
      <c r="J93" s="137"/>
      <c r="K93" s="137"/>
      <c r="L93" s="137"/>
      <c r="M93" s="137"/>
      <c r="N93" s="137"/>
    </row>
    <row r="94" spans="2:14" x14ac:dyDescent="0.3">
      <c r="B94" s="145"/>
      <c r="C94" s="163"/>
      <c r="D94" s="163"/>
      <c r="E94" s="163"/>
      <c r="F94" s="163"/>
      <c r="G94" s="163"/>
      <c r="H94" s="137"/>
      <c r="I94" s="137"/>
      <c r="J94" s="137"/>
      <c r="K94" s="137"/>
      <c r="L94" s="137"/>
      <c r="M94" s="137"/>
      <c r="N94" s="137"/>
    </row>
    <row r="95" spans="2:14" x14ac:dyDescent="0.3">
      <c r="B95" s="145"/>
      <c r="C95" s="163"/>
      <c r="D95" s="163"/>
      <c r="E95" s="163"/>
      <c r="F95" s="163"/>
      <c r="G95" s="163"/>
      <c r="H95" s="137"/>
      <c r="I95" s="137"/>
      <c r="J95" s="137"/>
      <c r="K95" s="137"/>
      <c r="L95" s="137"/>
      <c r="M95" s="137"/>
      <c r="N95" s="137"/>
    </row>
    <row r="96" spans="2:14" x14ac:dyDescent="0.3">
      <c r="B96" s="890" t="s">
        <v>267</v>
      </c>
      <c r="C96" s="890"/>
      <c r="D96" s="890"/>
      <c r="E96" s="890"/>
      <c r="F96" s="890"/>
      <c r="G96" s="163"/>
      <c r="H96" s="137"/>
      <c r="I96" s="137"/>
      <c r="J96" s="137"/>
      <c r="K96" s="137"/>
      <c r="L96" s="137"/>
      <c r="M96" s="137"/>
      <c r="N96" s="137"/>
    </row>
    <row r="97" spans="2:14" ht="13.8" thickBot="1" x14ac:dyDescent="0.35">
      <c r="B97" s="145"/>
      <c r="C97" s="163"/>
      <c r="D97" s="163"/>
      <c r="E97" s="163"/>
      <c r="F97" s="163"/>
      <c r="G97" s="894" t="s">
        <v>204</v>
      </c>
      <c r="H97" s="894"/>
      <c r="I97" s="137"/>
      <c r="J97" s="137"/>
      <c r="K97" s="137"/>
      <c r="L97" s="137"/>
      <c r="M97" s="137"/>
      <c r="N97" s="137"/>
    </row>
    <row r="98" spans="2:14" x14ac:dyDescent="0.3">
      <c r="B98" s="900" t="s">
        <v>235</v>
      </c>
      <c r="C98" s="902" t="s">
        <v>253</v>
      </c>
      <c r="D98" s="902" t="s">
        <v>254</v>
      </c>
      <c r="E98" s="902" t="s">
        <v>255</v>
      </c>
      <c r="F98" s="902" t="s">
        <v>103</v>
      </c>
      <c r="G98" s="902" t="s">
        <v>104</v>
      </c>
      <c r="H98" s="902" t="s">
        <v>257</v>
      </c>
      <c r="I98" s="137"/>
      <c r="J98" s="137"/>
      <c r="K98" s="137"/>
      <c r="L98" s="137"/>
      <c r="M98" s="137"/>
      <c r="N98" s="137"/>
    </row>
    <row r="99" spans="2:14" ht="13.8" thickBot="1" x14ac:dyDescent="0.35">
      <c r="B99" s="901"/>
      <c r="C99" s="903"/>
      <c r="D99" s="903"/>
      <c r="E99" s="903"/>
      <c r="F99" s="903"/>
      <c r="G99" s="903"/>
      <c r="H99" s="903"/>
      <c r="I99" s="137"/>
      <c r="J99" s="137"/>
      <c r="K99" s="137"/>
      <c r="L99" s="137"/>
      <c r="M99" s="137"/>
      <c r="N99" s="137"/>
    </row>
    <row r="100" spans="2:14" ht="16.95" customHeight="1" x14ac:dyDescent="0.3">
      <c r="B100" s="318" t="s">
        <v>8</v>
      </c>
      <c r="C100" s="663">
        <v>894974.9160731216</v>
      </c>
      <c r="D100" s="663">
        <v>401211.76545430167</v>
      </c>
      <c r="E100" s="663">
        <v>10541708.81798918</v>
      </c>
      <c r="F100" s="663">
        <v>4357960.2174828546</v>
      </c>
      <c r="G100" s="663">
        <v>1118545.6680854259</v>
      </c>
      <c r="H100" s="345">
        <f>C100+D100+E100+F100+G100</f>
        <v>17314401.385084882</v>
      </c>
      <c r="I100" s="137"/>
      <c r="J100" s="137"/>
      <c r="K100" s="137"/>
      <c r="L100" s="137"/>
      <c r="M100" s="137"/>
      <c r="N100" s="137"/>
    </row>
    <row r="101" spans="2:14" ht="16.95" customHeight="1" x14ac:dyDescent="0.3">
      <c r="B101" s="318" t="s">
        <v>10</v>
      </c>
      <c r="C101" s="663">
        <v>27803.217304773243</v>
      </c>
      <c r="D101" s="663">
        <v>58973.275111107228</v>
      </c>
      <c r="E101" s="663">
        <v>1004165.9821220267</v>
      </c>
      <c r="F101" s="663">
        <v>246529.69096277305</v>
      </c>
      <c r="G101" s="663">
        <v>139583.66341600686</v>
      </c>
      <c r="H101" s="345">
        <f>C101+D101+E101+F101+G101</f>
        <v>1477055.8289166871</v>
      </c>
      <c r="I101" s="137"/>
      <c r="J101" s="137"/>
      <c r="K101" s="137"/>
      <c r="L101" s="137"/>
      <c r="M101" s="137"/>
      <c r="N101" s="137"/>
    </row>
    <row r="102" spans="2:14" ht="16.95" customHeight="1" x14ac:dyDescent="0.3">
      <c r="B102" s="318" t="s">
        <v>12</v>
      </c>
      <c r="C102" s="663">
        <v>434565</v>
      </c>
      <c r="D102" s="663">
        <v>340993</v>
      </c>
      <c r="E102" s="663">
        <v>10556560</v>
      </c>
      <c r="F102" s="663">
        <v>1501695</v>
      </c>
      <c r="G102" s="663">
        <v>1552602</v>
      </c>
      <c r="H102" s="345">
        <f t="shared" ref="H102:H113" si="4">C102+D102+E102+F102+G102</f>
        <v>14386415</v>
      </c>
      <c r="I102" s="137"/>
      <c r="J102" s="137"/>
      <c r="K102" s="137"/>
      <c r="L102" s="137"/>
      <c r="M102" s="137"/>
      <c r="N102" s="137"/>
    </row>
    <row r="103" spans="2:14" ht="16.95" customHeight="1" x14ac:dyDescent="0.3">
      <c r="B103" s="318" t="s">
        <v>14</v>
      </c>
      <c r="C103" s="663">
        <v>241550.24608000016</v>
      </c>
      <c r="D103" s="663">
        <v>14053.87811</v>
      </c>
      <c r="E103" s="663">
        <v>3294276.4619400003</v>
      </c>
      <c r="F103" s="663">
        <v>230137.58854</v>
      </c>
      <c r="G103" s="663">
        <v>64726.333090000015</v>
      </c>
      <c r="H103" s="345">
        <f t="shared" si="4"/>
        <v>3844744.5077600004</v>
      </c>
      <c r="I103" s="137"/>
      <c r="J103" s="137"/>
      <c r="K103" s="137"/>
      <c r="L103" s="137"/>
      <c r="M103" s="137"/>
      <c r="N103" s="137"/>
    </row>
    <row r="104" spans="2:14" ht="16.95" customHeight="1" x14ac:dyDescent="0.3">
      <c r="B104" s="318" t="s">
        <v>16</v>
      </c>
      <c r="C104" s="663">
        <v>31569.249939999994</v>
      </c>
      <c r="D104" s="663">
        <v>3833.2167799999997</v>
      </c>
      <c r="E104" s="663">
        <v>3135767.8994200001</v>
      </c>
      <c r="F104" s="663">
        <v>41090.019999999997</v>
      </c>
      <c r="G104" s="663">
        <v>214336.94696000003</v>
      </c>
      <c r="H104" s="345">
        <f t="shared" si="4"/>
        <v>3426597.3330999999</v>
      </c>
      <c r="I104" s="137"/>
      <c r="J104" s="137"/>
      <c r="K104" s="137"/>
      <c r="L104" s="137"/>
      <c r="M104" s="137"/>
      <c r="N104" s="137"/>
    </row>
    <row r="105" spans="2:14" ht="16.95" customHeight="1" x14ac:dyDescent="0.3">
      <c r="B105" s="318" t="s">
        <v>18</v>
      </c>
      <c r="C105" s="663">
        <v>181966.59357685703</v>
      </c>
      <c r="D105" s="663">
        <v>174215.1304347906</v>
      </c>
      <c r="E105" s="663">
        <v>3408457.8327883733</v>
      </c>
      <c r="F105" s="663">
        <v>1593028.452678547</v>
      </c>
      <c r="G105" s="663">
        <v>311672.01226143539</v>
      </c>
      <c r="H105" s="345">
        <f t="shared" si="4"/>
        <v>5669340.0217400035</v>
      </c>
      <c r="I105" s="137"/>
      <c r="J105" s="137"/>
      <c r="K105" s="137"/>
      <c r="L105" s="137"/>
      <c r="M105" s="137"/>
      <c r="N105" s="137"/>
    </row>
    <row r="106" spans="2:14" ht="16.95" customHeight="1" x14ac:dyDescent="0.3">
      <c r="B106" s="318" t="s">
        <v>20</v>
      </c>
      <c r="C106" s="663">
        <v>42273.392780000155</v>
      </c>
      <c r="D106" s="663">
        <v>5516.2546399999937</v>
      </c>
      <c r="E106" s="663">
        <v>3327240.9094599998</v>
      </c>
      <c r="F106" s="663">
        <v>173551.00905999998</v>
      </c>
      <c r="G106" s="663">
        <v>41981.384140000002</v>
      </c>
      <c r="H106" s="345">
        <f t="shared" si="4"/>
        <v>3590562.9500800003</v>
      </c>
      <c r="I106" s="137"/>
      <c r="J106" s="137"/>
      <c r="K106" s="137"/>
      <c r="L106" s="137"/>
      <c r="M106" s="137"/>
      <c r="N106" s="137"/>
    </row>
    <row r="107" spans="2:14" ht="16.95" customHeight="1" x14ac:dyDescent="0.3">
      <c r="B107" s="318" t="s">
        <v>22</v>
      </c>
      <c r="C107" s="663">
        <v>52535.660239999452</v>
      </c>
      <c r="D107" s="663">
        <v>8980.1610900000032</v>
      </c>
      <c r="E107" s="663">
        <v>3815929.5538300029</v>
      </c>
      <c r="F107" s="342">
        <v>0</v>
      </c>
      <c r="G107" s="663">
        <v>42830.355369999932</v>
      </c>
      <c r="H107" s="345">
        <f t="shared" si="4"/>
        <v>3920275.7305300022</v>
      </c>
      <c r="I107" s="137"/>
      <c r="J107" s="137"/>
      <c r="K107" s="137"/>
      <c r="L107" s="137"/>
      <c r="M107" s="137"/>
      <c r="N107" s="137"/>
    </row>
    <row r="108" spans="2:14" ht="16.95" customHeight="1" x14ac:dyDescent="0.3">
      <c r="B108" s="318" t="s">
        <v>24</v>
      </c>
      <c r="C108" s="663">
        <v>-115.47004909033706</v>
      </c>
      <c r="D108" s="663">
        <v>-90.737328992500636</v>
      </c>
      <c r="E108" s="663">
        <v>6285.7533963415462</v>
      </c>
      <c r="F108" s="663">
        <v>-19.322949999999764</v>
      </c>
      <c r="G108" s="663">
        <v>5400.1222300412455</v>
      </c>
      <c r="H108" s="345">
        <f t="shared" si="4"/>
        <v>11460.345298299955</v>
      </c>
      <c r="I108" s="137"/>
      <c r="J108" s="137"/>
      <c r="K108" s="137"/>
      <c r="L108" s="137"/>
      <c r="M108" s="137"/>
      <c r="N108" s="137"/>
    </row>
    <row r="109" spans="2:14" ht="16.95" customHeight="1" x14ac:dyDescent="0.3">
      <c r="B109" s="318" t="s">
        <v>34</v>
      </c>
      <c r="C109" s="663">
        <v>2554.4119700000001</v>
      </c>
      <c r="D109" s="663">
        <v>27305.966969999998</v>
      </c>
      <c r="E109" s="663">
        <v>383485.46004999999</v>
      </c>
      <c r="F109" s="663">
        <v>4964265.9978</v>
      </c>
      <c r="G109" s="663">
        <v>414777.32105000014</v>
      </c>
      <c r="H109" s="345">
        <f t="shared" si="4"/>
        <v>5792389.1578400005</v>
      </c>
      <c r="I109" s="137"/>
      <c r="J109" s="137"/>
      <c r="K109" s="137"/>
      <c r="L109" s="137"/>
      <c r="M109" s="137"/>
      <c r="N109" s="137"/>
    </row>
    <row r="110" spans="2:14" ht="16.95" customHeight="1" x14ac:dyDescent="0.3">
      <c r="B110" s="318" t="s">
        <v>26</v>
      </c>
      <c r="C110" s="663">
        <v>12102</v>
      </c>
      <c r="D110" s="663">
        <v>6065</v>
      </c>
      <c r="E110" s="663">
        <v>1207274</v>
      </c>
      <c r="F110" s="663">
        <v>55079</v>
      </c>
      <c r="G110" s="663">
        <v>73395</v>
      </c>
      <c r="H110" s="345">
        <f t="shared" si="4"/>
        <v>1353915</v>
      </c>
      <c r="I110" s="137"/>
      <c r="J110" s="137"/>
      <c r="K110" s="137"/>
      <c r="L110" s="137"/>
      <c r="M110" s="137"/>
      <c r="N110" s="137"/>
    </row>
    <row r="111" spans="2:14" ht="16.95" customHeight="1" x14ac:dyDescent="0.3">
      <c r="B111" s="318" t="s">
        <v>28</v>
      </c>
      <c r="C111" s="663">
        <v>147441</v>
      </c>
      <c r="D111" s="663">
        <v>2854</v>
      </c>
      <c r="E111" s="663">
        <v>4813706</v>
      </c>
      <c r="F111" s="663">
        <v>121540</v>
      </c>
      <c r="G111" s="663">
        <v>176195</v>
      </c>
      <c r="H111" s="345">
        <f t="shared" si="4"/>
        <v>5261736</v>
      </c>
      <c r="I111" s="137"/>
      <c r="J111" s="137"/>
      <c r="K111" s="137"/>
      <c r="L111" s="137"/>
      <c r="M111" s="137"/>
      <c r="N111" s="137"/>
    </row>
    <row r="112" spans="2:14" ht="16.95" customHeight="1" x14ac:dyDescent="0.3">
      <c r="B112" s="318" t="s">
        <v>30</v>
      </c>
      <c r="C112" s="663">
        <v>5075.2763300000006</v>
      </c>
      <c r="D112" s="663">
        <v>0</v>
      </c>
      <c r="E112" s="663">
        <v>737459.70700000005</v>
      </c>
      <c r="F112" s="663">
        <v>11626.258930000002</v>
      </c>
      <c r="G112" s="663">
        <v>67261.440959999964</v>
      </c>
      <c r="H112" s="345">
        <f t="shared" si="4"/>
        <v>821422.68322000001</v>
      </c>
      <c r="I112" s="137"/>
      <c r="J112" s="137"/>
      <c r="K112" s="137"/>
      <c r="L112" s="137"/>
      <c r="M112" s="137"/>
      <c r="N112" s="137"/>
    </row>
    <row r="113" spans="2:14" ht="16.95" customHeight="1" x14ac:dyDescent="0.3">
      <c r="B113" s="318" t="s">
        <v>32</v>
      </c>
      <c r="C113" s="663">
        <v>109355</v>
      </c>
      <c r="D113" s="663">
        <v>131378</v>
      </c>
      <c r="E113" s="663">
        <v>12492162</v>
      </c>
      <c r="F113" s="663">
        <v>1856565</v>
      </c>
      <c r="G113" s="663">
        <v>719543</v>
      </c>
      <c r="H113" s="345">
        <f t="shared" si="4"/>
        <v>15309003</v>
      </c>
      <c r="I113" s="137"/>
      <c r="J113" s="137"/>
      <c r="K113" s="137"/>
      <c r="L113" s="137"/>
      <c r="M113" s="137"/>
      <c r="N113" s="137"/>
    </row>
    <row r="114" spans="2:14" ht="16.95" customHeight="1" x14ac:dyDescent="0.3">
      <c r="B114" s="314" t="s">
        <v>182</v>
      </c>
      <c r="C114" s="343">
        <f>SUM(C100:C113)</f>
        <v>2183650.4942456614</v>
      </c>
      <c r="D114" s="343">
        <f>SUM(D100:D113)</f>
        <v>1175288.911261207</v>
      </c>
      <c r="E114" s="343">
        <f>SUM(E100:E113)</f>
        <v>58724480.377995931</v>
      </c>
      <c r="F114" s="343">
        <f>SUM(F100:F113)</f>
        <v>15153048.912504174</v>
      </c>
      <c r="G114" s="343">
        <f>SUM(G100:G113)</f>
        <v>4942850.2475629095</v>
      </c>
      <c r="H114" s="345">
        <f>C114+D114+E114+F114+G114</f>
        <v>82179318.943569899</v>
      </c>
      <c r="I114" s="137"/>
      <c r="J114" s="137"/>
      <c r="K114" s="137"/>
      <c r="L114" s="137"/>
      <c r="M114" s="137"/>
      <c r="N114" s="137"/>
    </row>
    <row r="115" spans="2:14" ht="16.95" customHeight="1" x14ac:dyDescent="0.3">
      <c r="B115" s="314" t="s">
        <v>106</v>
      </c>
      <c r="C115" s="343">
        <v>0</v>
      </c>
      <c r="D115" s="343">
        <v>0</v>
      </c>
      <c r="E115" s="343">
        <v>0</v>
      </c>
      <c r="F115" s="343">
        <v>0</v>
      </c>
      <c r="G115" s="343">
        <v>0</v>
      </c>
      <c r="H115" s="345">
        <v>5568739.3130600005</v>
      </c>
      <c r="I115" s="137"/>
      <c r="J115" s="137"/>
      <c r="K115" s="137"/>
      <c r="L115" s="137"/>
      <c r="M115" s="137"/>
      <c r="N115" s="137"/>
    </row>
    <row r="116" spans="2:14" ht="16.95" customHeight="1" thickBot="1" x14ac:dyDescent="0.35">
      <c r="B116" s="702" t="s">
        <v>90</v>
      </c>
      <c r="C116" s="705">
        <f>C114+C115</f>
        <v>2183650.4942456614</v>
      </c>
      <c r="D116" s="705">
        <f>D114+D115</f>
        <v>1175288.911261207</v>
      </c>
      <c r="E116" s="705">
        <f>E114+E115</f>
        <v>58724480.377995931</v>
      </c>
      <c r="F116" s="705">
        <f>F114+F115</f>
        <v>15153048.912504174</v>
      </c>
      <c r="G116" s="705">
        <f>G114+G115</f>
        <v>4942850.2475629095</v>
      </c>
      <c r="H116" s="706">
        <f>SUM(H114:H115)</f>
        <v>87748058.256629899</v>
      </c>
      <c r="I116" s="137"/>
      <c r="J116" s="137"/>
      <c r="K116" s="137"/>
      <c r="L116" s="137"/>
      <c r="M116" s="137"/>
      <c r="N116" s="137"/>
    </row>
    <row r="117" spans="2:14" x14ac:dyDescent="0.3">
      <c r="B117" s="145"/>
      <c r="C117" s="163"/>
      <c r="D117" s="163"/>
      <c r="E117" s="163"/>
      <c r="F117" s="163"/>
      <c r="G117" s="163"/>
      <c r="H117" s="137"/>
      <c r="I117" s="137"/>
      <c r="J117" s="137"/>
      <c r="K117" s="137"/>
      <c r="L117" s="137"/>
      <c r="M117" s="137"/>
      <c r="N117" s="137"/>
    </row>
    <row r="118" spans="2:14" x14ac:dyDescent="0.3">
      <c r="B118" s="145"/>
      <c r="C118" s="163"/>
      <c r="D118" s="163"/>
      <c r="E118" s="163"/>
      <c r="F118" s="163"/>
      <c r="G118" s="163"/>
      <c r="H118" s="130">
        <v>76</v>
      </c>
      <c r="I118" s="137"/>
      <c r="J118" s="137"/>
      <c r="K118" s="137"/>
      <c r="L118" s="137"/>
      <c r="M118" s="137"/>
      <c r="N118" s="137"/>
    </row>
    <row r="119" spans="2:14" x14ac:dyDescent="0.3">
      <c r="B119" s="140"/>
      <c r="H119" s="140"/>
      <c r="I119" s="137"/>
      <c r="J119" s="137"/>
      <c r="K119" s="137"/>
      <c r="L119" s="137"/>
      <c r="M119" s="137"/>
      <c r="N119" s="137"/>
    </row>
    <row r="120" spans="2:14" ht="14.4" x14ac:dyDescent="0.3">
      <c r="B120"/>
      <c r="C120"/>
      <c r="D120"/>
      <c r="E120"/>
      <c r="F120"/>
      <c r="G120"/>
      <c r="H120"/>
      <c r="I120"/>
      <c r="J120" s="137"/>
      <c r="K120" s="137"/>
      <c r="L120" s="137"/>
      <c r="M120" s="137"/>
      <c r="N120" s="137"/>
    </row>
    <row r="121" spans="2:14" ht="14.4" x14ac:dyDescent="0.3">
      <c r="B121"/>
      <c r="C121"/>
      <c r="D121"/>
      <c r="E121"/>
      <c r="F121"/>
      <c r="G121"/>
      <c r="H121"/>
      <c r="I121"/>
      <c r="J121" s="137"/>
      <c r="K121" s="137"/>
      <c r="L121" s="137"/>
      <c r="M121" s="137"/>
      <c r="N121" s="137"/>
    </row>
    <row r="122" spans="2:14" ht="14.4" x14ac:dyDescent="0.3">
      <c r="B122"/>
      <c r="C122"/>
      <c r="D122"/>
      <c r="E122"/>
      <c r="F122"/>
      <c r="G122"/>
      <c r="H122"/>
      <c r="I122"/>
      <c r="J122" s="137"/>
      <c r="K122" s="137"/>
      <c r="L122" s="137"/>
      <c r="M122" s="137"/>
      <c r="N122" s="137"/>
    </row>
    <row r="123" spans="2:14" ht="14.4" x14ac:dyDescent="0.3">
      <c r="B123"/>
      <c r="C123"/>
      <c r="D123"/>
      <c r="E123"/>
      <c r="F123"/>
      <c r="G123"/>
      <c r="H123"/>
      <c r="I123"/>
      <c r="J123" s="137"/>
      <c r="K123" s="137"/>
      <c r="L123" s="137"/>
      <c r="M123" s="137"/>
      <c r="N123" s="137"/>
    </row>
    <row r="124" spans="2:14" ht="14.4" x14ac:dyDescent="0.3">
      <c r="B124"/>
      <c r="C124"/>
      <c r="D124"/>
      <c r="E124"/>
      <c r="F124"/>
      <c r="G124"/>
      <c r="H124"/>
      <c r="I124"/>
      <c r="J124" s="137"/>
      <c r="K124" s="137"/>
      <c r="L124" s="137"/>
      <c r="M124" s="137"/>
      <c r="N124" s="137"/>
    </row>
    <row r="125" spans="2:14" ht="14.4" x14ac:dyDescent="0.3">
      <c r="B125"/>
      <c r="C125"/>
      <c r="D125"/>
      <c r="E125"/>
      <c r="F125"/>
      <c r="G125"/>
      <c r="H125"/>
      <c r="I125"/>
      <c r="J125" s="137"/>
      <c r="K125" s="137"/>
      <c r="L125" s="137"/>
      <c r="M125" s="137"/>
      <c r="N125" s="137"/>
    </row>
    <row r="126" spans="2:14" ht="14.4" x14ac:dyDescent="0.3">
      <c r="B126"/>
      <c r="C126"/>
      <c r="D126"/>
      <c r="E126"/>
      <c r="F126"/>
      <c r="G126"/>
      <c r="H126"/>
      <c r="I126"/>
      <c r="J126" s="137"/>
      <c r="K126" s="137"/>
      <c r="L126" s="137"/>
      <c r="M126" s="137"/>
      <c r="N126" s="137"/>
    </row>
    <row r="127" spans="2:14" ht="14.4" x14ac:dyDescent="0.3">
      <c r="B127"/>
      <c r="C127"/>
      <c r="D127"/>
      <c r="E127"/>
      <c r="F127"/>
      <c r="G127"/>
      <c r="H127"/>
      <c r="I127"/>
      <c r="J127" s="137"/>
      <c r="K127" s="137"/>
      <c r="L127" s="137"/>
      <c r="M127" s="137"/>
      <c r="N127" s="137"/>
    </row>
    <row r="128" spans="2:14" ht="14.4" x14ac:dyDescent="0.3">
      <c r="B128"/>
      <c r="C128"/>
      <c r="D128"/>
      <c r="E128"/>
      <c r="F128"/>
      <c r="G128"/>
      <c r="H128"/>
      <c r="I128"/>
      <c r="J128" s="137"/>
      <c r="K128" s="137"/>
      <c r="L128" s="137"/>
      <c r="M128" s="137"/>
      <c r="N128" s="137"/>
    </row>
    <row r="129" spans="2:14" ht="14.4" x14ac:dyDescent="0.3">
      <c r="B129"/>
      <c r="C129"/>
      <c r="D129"/>
      <c r="E129"/>
      <c r="F129"/>
      <c r="G129"/>
      <c r="H129"/>
      <c r="I129"/>
      <c r="J129" s="137"/>
      <c r="K129" s="137"/>
      <c r="L129" s="137"/>
      <c r="M129" s="137"/>
      <c r="N129" s="137"/>
    </row>
    <row r="130" spans="2:14" ht="14.4" x14ac:dyDescent="0.3">
      <c r="B130"/>
      <c r="C130"/>
      <c r="D130"/>
      <c r="E130"/>
      <c r="F130"/>
      <c r="G130"/>
      <c r="H130"/>
      <c r="I130"/>
      <c r="J130" s="137"/>
      <c r="K130" s="137"/>
      <c r="L130" s="137"/>
      <c r="M130" s="137"/>
      <c r="N130" s="137"/>
    </row>
    <row r="131" spans="2:14" ht="14.4" x14ac:dyDescent="0.3">
      <c r="B131"/>
      <c r="C131"/>
      <c r="D131"/>
      <c r="E131"/>
      <c r="F131"/>
      <c r="G131"/>
      <c r="H131"/>
      <c r="I131"/>
      <c r="J131" s="137"/>
      <c r="K131" s="137"/>
      <c r="L131" s="137"/>
      <c r="M131" s="137"/>
      <c r="N131" s="137"/>
    </row>
    <row r="132" spans="2:14" ht="14.4" x14ac:dyDescent="0.3">
      <c r="B132"/>
      <c r="C132"/>
      <c r="D132"/>
      <c r="E132"/>
      <c r="F132"/>
      <c r="G132"/>
      <c r="H132"/>
      <c r="I132"/>
      <c r="J132" s="137"/>
      <c r="K132" s="137"/>
      <c r="L132" s="137"/>
      <c r="M132" s="137"/>
      <c r="N132" s="137"/>
    </row>
    <row r="133" spans="2:14" ht="14.4" x14ac:dyDescent="0.3">
      <c r="B133"/>
      <c r="C133"/>
      <c r="D133"/>
      <c r="E133"/>
      <c r="F133"/>
      <c r="G133"/>
      <c r="H133"/>
      <c r="I133"/>
      <c r="J133" s="137"/>
      <c r="K133" s="137"/>
      <c r="L133" s="137"/>
      <c r="M133" s="137"/>
      <c r="N133" s="137"/>
    </row>
    <row r="134" spans="2:14" ht="14.4" x14ac:dyDescent="0.3">
      <c r="B134"/>
      <c r="C134"/>
      <c r="D134"/>
      <c r="E134"/>
      <c r="F134"/>
      <c r="G134"/>
      <c r="H134"/>
      <c r="I134"/>
      <c r="J134" s="137"/>
      <c r="K134" s="137"/>
      <c r="L134" s="137"/>
      <c r="M134" s="137"/>
      <c r="N134" s="137"/>
    </row>
    <row r="135" spans="2:14" ht="14.4" x14ac:dyDescent="0.3">
      <c r="B135"/>
      <c r="C135"/>
      <c r="D135"/>
      <c r="E135"/>
      <c r="F135"/>
      <c r="G135"/>
      <c r="H135"/>
      <c r="I135"/>
      <c r="J135" s="137"/>
      <c r="K135" s="137"/>
      <c r="L135" s="137"/>
      <c r="M135" s="137"/>
      <c r="N135" s="137"/>
    </row>
    <row r="136" spans="2:14" ht="14.4" x14ac:dyDescent="0.3">
      <c r="B136"/>
      <c r="C136"/>
      <c r="D136"/>
      <c r="E136"/>
      <c r="F136"/>
      <c r="G136"/>
      <c r="H136"/>
      <c r="I136"/>
      <c r="J136" s="137"/>
      <c r="K136" s="137"/>
      <c r="L136" s="137"/>
      <c r="M136" s="137"/>
      <c r="N136" s="137"/>
    </row>
    <row r="137" spans="2:14" ht="14.4" x14ac:dyDescent="0.3">
      <c r="B137"/>
      <c r="C137"/>
      <c r="D137"/>
      <c r="E137"/>
      <c r="F137"/>
      <c r="G137"/>
      <c r="H137"/>
      <c r="I137"/>
      <c r="J137" s="137"/>
      <c r="K137" s="137"/>
      <c r="L137" s="137"/>
      <c r="M137" s="137"/>
      <c r="N137" s="137"/>
    </row>
    <row r="138" spans="2:14" ht="14.4" x14ac:dyDescent="0.3">
      <c r="B138"/>
      <c r="C138"/>
      <c r="D138"/>
      <c r="E138"/>
      <c r="F138"/>
      <c r="G138"/>
      <c r="H138"/>
      <c r="I138"/>
      <c r="J138" s="137"/>
      <c r="K138" s="137"/>
      <c r="L138" s="137"/>
      <c r="M138" s="137"/>
      <c r="N138" s="137"/>
    </row>
    <row r="139" spans="2:14" ht="14.4" x14ac:dyDescent="0.3">
      <c r="B139"/>
      <c r="C139"/>
      <c r="D139"/>
      <c r="E139"/>
      <c r="F139"/>
      <c r="G139"/>
      <c r="H139"/>
      <c r="I139"/>
      <c r="J139" s="137"/>
      <c r="K139" s="137"/>
      <c r="L139" s="137"/>
      <c r="M139" s="137"/>
      <c r="N139" s="137"/>
    </row>
    <row r="140" spans="2:14" ht="14.4" x14ac:dyDescent="0.3">
      <c r="B140"/>
      <c r="C140"/>
      <c r="D140"/>
      <c r="E140"/>
      <c r="F140"/>
      <c r="G140"/>
      <c r="H140"/>
      <c r="I140"/>
      <c r="J140" s="137"/>
      <c r="K140" s="137"/>
      <c r="L140" s="137"/>
      <c r="M140" s="137"/>
      <c r="N140" s="137"/>
    </row>
    <row r="141" spans="2:14" ht="14.4" x14ac:dyDescent="0.3">
      <c r="B141"/>
      <c r="C141"/>
      <c r="D141"/>
      <c r="E141"/>
      <c r="F141"/>
      <c r="G141"/>
      <c r="H141"/>
      <c r="I141"/>
      <c r="J141" s="137"/>
      <c r="K141" s="137"/>
      <c r="L141" s="137"/>
      <c r="M141" s="137"/>
      <c r="N141" s="137"/>
    </row>
    <row r="142" spans="2:14" ht="14.4" x14ac:dyDescent="0.3">
      <c r="B142"/>
      <c r="C142"/>
      <c r="D142"/>
      <c r="E142"/>
      <c r="F142"/>
      <c r="G142"/>
      <c r="H142"/>
      <c r="I142"/>
      <c r="J142" s="137"/>
      <c r="K142" s="137"/>
      <c r="L142" s="137"/>
      <c r="M142" s="137"/>
      <c r="N142" s="137"/>
    </row>
    <row r="143" spans="2:14" ht="14.4" x14ac:dyDescent="0.3">
      <c r="B143"/>
      <c r="C143"/>
      <c r="D143"/>
      <c r="E143"/>
      <c r="F143"/>
      <c r="G143"/>
      <c r="H143"/>
      <c r="I143"/>
      <c r="J143" s="137"/>
      <c r="K143" s="137"/>
      <c r="L143" s="137"/>
      <c r="M143" s="137"/>
      <c r="N143" s="137"/>
    </row>
    <row r="144" spans="2:14" ht="14.4" x14ac:dyDescent="0.3">
      <c r="B144"/>
      <c r="C144"/>
      <c r="D144"/>
      <c r="E144"/>
      <c r="F144"/>
      <c r="G144"/>
      <c r="H144"/>
      <c r="I144"/>
      <c r="J144" s="137"/>
      <c r="K144" s="137"/>
      <c r="L144" s="137"/>
      <c r="M144" s="137"/>
      <c r="N144" s="137"/>
    </row>
    <row r="145" spans="2:9" s="165" customFormat="1" ht="14.4" x14ac:dyDescent="0.3">
      <c r="B145"/>
      <c r="C145"/>
      <c r="D145"/>
      <c r="E145"/>
      <c r="F145"/>
      <c r="G145"/>
      <c r="H145"/>
      <c r="I145"/>
    </row>
    <row r="146" spans="2:9" s="165" customFormat="1" ht="14.4" x14ac:dyDescent="0.3">
      <c r="B146"/>
      <c r="C146"/>
      <c r="D146"/>
      <c r="E146"/>
      <c r="F146"/>
      <c r="G146"/>
      <c r="H146"/>
      <c r="I146"/>
    </row>
    <row r="147" spans="2:9" s="165" customFormat="1" ht="14.4" x14ac:dyDescent="0.3">
      <c r="B147" s="146"/>
      <c r="C147" s="140"/>
    </row>
    <row r="148" spans="2:9" s="165" customFormat="1" ht="14.4" x14ac:dyDescent="0.3"/>
    <row r="149" spans="2:9" s="165" customFormat="1" ht="14.4" x14ac:dyDescent="0.3"/>
    <row r="150" spans="2:9" s="165" customFormat="1" ht="14.4" x14ac:dyDescent="0.3">
      <c r="B150" s="146"/>
    </row>
    <row r="151" spans="2:9" s="165" customFormat="1" ht="14.4" x14ac:dyDescent="0.3">
      <c r="B151" s="146"/>
    </row>
    <row r="152" spans="2:9" s="165" customFormat="1" ht="14.4" x14ac:dyDescent="0.3"/>
    <row r="153" spans="2:9" s="165" customFormat="1" ht="14.4" x14ac:dyDescent="0.3"/>
    <row r="154" spans="2:9" s="165" customFormat="1" ht="14.4" x14ac:dyDescent="0.3"/>
    <row r="155" spans="2:9" s="165" customFormat="1" ht="14.4" x14ac:dyDescent="0.3"/>
    <row r="156" spans="2:9" s="165" customFormat="1" ht="14.4" x14ac:dyDescent="0.3"/>
    <row r="157" spans="2:9" s="165" customFormat="1" ht="14.4" x14ac:dyDescent="0.3"/>
    <row r="158" spans="2:9" s="165" customFormat="1" ht="14.4" x14ac:dyDescent="0.3"/>
    <row r="159" spans="2:9" s="165" customFormat="1" ht="14.4" x14ac:dyDescent="0.3"/>
    <row r="160" spans="2:9" s="165" customFormat="1" ht="14.4" x14ac:dyDescent="0.3"/>
    <row r="161" spans="2:10" s="165" customFormat="1" ht="14.4" x14ac:dyDescent="0.3"/>
    <row r="162" spans="2:10" s="165" customFormat="1" ht="14.4" x14ac:dyDescent="0.3"/>
    <row r="163" spans="2:10" s="165" customFormat="1" ht="14.4" x14ac:dyDescent="0.3"/>
    <row r="164" spans="2:10" s="165" customFormat="1" ht="14.4" x14ac:dyDescent="0.3"/>
    <row r="165" spans="2:10" s="165" customFormat="1" ht="14.4" x14ac:dyDescent="0.3"/>
    <row r="166" spans="2:10" s="165" customFormat="1" ht="14.4" x14ac:dyDescent="0.3"/>
    <row r="167" spans="2:10" s="165" customFormat="1" ht="14.4" x14ac:dyDescent="0.3"/>
    <row r="168" spans="2:10" s="165" customFormat="1" ht="14.4" x14ac:dyDescent="0.3"/>
    <row r="169" spans="2:10" x14ac:dyDescent="0.3">
      <c r="B169" s="145"/>
      <c r="C169" s="163"/>
      <c r="D169" s="163"/>
      <c r="E169" s="163"/>
      <c r="F169" s="163"/>
      <c r="G169" s="163"/>
      <c r="H169" s="132"/>
      <c r="I169" s="137"/>
    </row>
    <row r="170" spans="2:10" x14ac:dyDescent="0.3">
      <c r="B170" s="145"/>
      <c r="C170" s="163"/>
      <c r="D170" s="163"/>
      <c r="E170" s="163"/>
      <c r="F170" s="163"/>
      <c r="G170" s="163"/>
      <c r="J170" s="170"/>
    </row>
  </sheetData>
  <mergeCells count="46">
    <mergeCell ref="G28:H28"/>
    <mergeCell ref="G51:H51"/>
    <mergeCell ref="G74:H74"/>
    <mergeCell ref="G97:H97"/>
    <mergeCell ref="G75:G76"/>
    <mergeCell ref="H75:H76"/>
    <mergeCell ref="G29:G30"/>
    <mergeCell ref="H29:H30"/>
    <mergeCell ref="G52:G53"/>
    <mergeCell ref="H52:H53"/>
    <mergeCell ref="G98:G99"/>
    <mergeCell ref="H98:H99"/>
    <mergeCell ref="B73:F73"/>
    <mergeCell ref="B75:B76"/>
    <mergeCell ref="C75:C76"/>
    <mergeCell ref="D75:D76"/>
    <mergeCell ref="E75:E76"/>
    <mergeCell ref="F75:F76"/>
    <mergeCell ref="B96:F96"/>
    <mergeCell ref="B98:B99"/>
    <mergeCell ref="C98:C99"/>
    <mergeCell ref="D98:D99"/>
    <mergeCell ref="E98:E99"/>
    <mergeCell ref="F98:F99"/>
    <mergeCell ref="B50:F50"/>
    <mergeCell ref="B52:B53"/>
    <mergeCell ref="C52:C53"/>
    <mergeCell ref="D52:D53"/>
    <mergeCell ref="E52:E53"/>
    <mergeCell ref="F52:F53"/>
    <mergeCell ref="B27:F27"/>
    <mergeCell ref="B29:B30"/>
    <mergeCell ref="C29:C30"/>
    <mergeCell ref="D29:D30"/>
    <mergeCell ref="E29:E30"/>
    <mergeCell ref="F29:F30"/>
    <mergeCell ref="B3:H3"/>
    <mergeCell ref="B5:F5"/>
    <mergeCell ref="B7:B8"/>
    <mergeCell ref="C7:C8"/>
    <mergeCell ref="D7:D8"/>
    <mergeCell ref="E7:E8"/>
    <mergeCell ref="F7:F8"/>
    <mergeCell ref="G7:G8"/>
    <mergeCell ref="H7:H8"/>
    <mergeCell ref="G6:H6"/>
  </mergeCells>
  <pageMargins left="0.28999999999999998" right="0.22" top="0.28000000000000003" bottom="0.75" header="0.3" footer="0.3"/>
  <pageSetup paperSize="9" scale="65" orientation="landscape" r:id="rId1"/>
  <rowBreaks count="5" manualBreakCount="5">
    <brk id="48" max="8" man="1"/>
    <brk id="71" max="8" man="1"/>
    <brk id="94" max="8" man="1"/>
    <brk id="118" max="7" man="1"/>
    <brk id="143"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autoPageBreaks="0"/>
  </sheetPr>
  <dimension ref="A1:T44"/>
  <sheetViews>
    <sheetView showGridLines="0" view="pageBreakPreview" zoomScaleNormal="100" zoomScaleSheetLayoutView="100" workbookViewId="0"/>
  </sheetViews>
  <sheetFormatPr defaultColWidth="9.109375" defaultRowHeight="13.2" x14ac:dyDescent="0.25"/>
  <cols>
    <col min="1" max="1" width="6" style="121" customWidth="1"/>
    <col min="2" max="2" width="39" style="121" customWidth="1"/>
    <col min="3" max="9" width="20.6640625" style="121" customWidth="1"/>
    <col min="10" max="10" width="20.6640625" style="125" customWidth="1"/>
    <col min="11" max="11" width="5.33203125" style="121" customWidth="1"/>
    <col min="12" max="12" width="14.5546875" style="121" bestFit="1" customWidth="1"/>
    <col min="13" max="13" width="16.44140625" style="121" customWidth="1"/>
    <col min="14" max="14" width="12.6640625" style="121" bestFit="1" customWidth="1"/>
    <col min="15" max="15" width="17.44140625" style="121" customWidth="1"/>
    <col min="16" max="16" width="16.109375" style="121" bestFit="1" customWidth="1"/>
    <col min="17" max="17" width="17.6640625" style="121" bestFit="1" customWidth="1"/>
    <col min="18" max="16384" width="9.109375" style="121"/>
  </cols>
  <sheetData>
    <row r="1" spans="2:20" ht="14.4" x14ac:dyDescent="0.3">
      <c r="B1" s="120"/>
      <c r="C1" s="120"/>
      <c r="J1"/>
    </row>
    <row r="2" spans="2:20" ht="14.4" x14ac:dyDescent="0.3">
      <c r="B2" s="676" t="s">
        <v>268</v>
      </c>
      <c r="C2" s="677"/>
      <c r="D2" s="678"/>
      <c r="E2" s="678"/>
      <c r="F2" s="678"/>
      <c r="G2" s="678"/>
      <c r="H2" s="136"/>
      <c r="I2" s="136"/>
      <c r="J2" s="103"/>
      <c r="K2" s="136"/>
    </row>
    <row r="3" spans="2:20" ht="12" customHeight="1" x14ac:dyDescent="0.25">
      <c r="B3" s="870" t="s">
        <v>69</v>
      </c>
      <c r="C3" s="870"/>
      <c r="D3" s="870"/>
      <c r="E3" s="870"/>
      <c r="F3" s="870"/>
      <c r="G3" s="870"/>
      <c r="H3" s="804"/>
      <c r="I3" s="804"/>
      <c r="J3" s="122"/>
      <c r="K3" s="122"/>
      <c r="L3" s="122"/>
    </row>
    <row r="4" spans="2:20" ht="12" customHeight="1" x14ac:dyDescent="0.25">
      <c r="B4" s="805"/>
      <c r="C4" s="805"/>
      <c r="D4" s="805"/>
      <c r="E4" s="805"/>
      <c r="F4" s="805"/>
      <c r="G4" s="805"/>
      <c r="H4" s="122"/>
      <c r="I4" s="122"/>
      <c r="J4" s="122"/>
      <c r="K4" s="122"/>
      <c r="L4" s="122"/>
    </row>
    <row r="5" spans="2:20" ht="15" customHeight="1" thickBot="1" x14ac:dyDescent="0.3">
      <c r="B5" s="123"/>
      <c r="C5" s="123"/>
      <c r="D5" s="123"/>
      <c r="E5" s="123"/>
      <c r="F5" s="123"/>
      <c r="G5" s="123"/>
      <c r="H5" s="905" t="s">
        <v>204</v>
      </c>
      <c r="I5" s="905"/>
      <c r="L5" s="123"/>
    </row>
    <row r="6" spans="2:20" s="127" customFormat="1" ht="19.95" customHeight="1" thickBot="1" x14ac:dyDescent="0.35">
      <c r="B6" s="270" t="s">
        <v>192</v>
      </c>
      <c r="C6" s="270" t="s">
        <v>8</v>
      </c>
      <c r="D6" s="270" t="s">
        <v>10</v>
      </c>
      <c r="E6" s="270" t="s">
        <v>12</v>
      </c>
      <c r="F6" s="270" t="s">
        <v>14</v>
      </c>
      <c r="G6" s="270" t="s">
        <v>16</v>
      </c>
      <c r="H6" s="270" t="s">
        <v>18</v>
      </c>
      <c r="I6" s="270" t="s">
        <v>20</v>
      </c>
      <c r="J6" s="126"/>
      <c r="K6" s="347"/>
    </row>
    <row r="7" spans="2:20" s="131" customFormat="1" ht="18" customHeight="1" x14ac:dyDescent="0.3">
      <c r="B7" s="666" t="s">
        <v>174</v>
      </c>
      <c r="C7" s="296">
        <v>16732776.432263035</v>
      </c>
      <c r="D7" s="344">
        <v>531453.13399999996</v>
      </c>
      <c r="E7" s="344">
        <v>6746807</v>
      </c>
      <c r="F7" s="296">
        <v>1171759.63304</v>
      </c>
      <c r="G7" s="296">
        <v>1374843.1461479007</v>
      </c>
      <c r="H7" s="296">
        <v>12158989</v>
      </c>
      <c r="I7" s="296">
        <v>2810541.6960121389</v>
      </c>
      <c r="J7" s="128"/>
      <c r="K7" s="129"/>
      <c r="L7" s="130"/>
      <c r="M7" s="130"/>
      <c r="N7" s="130"/>
      <c r="O7" s="130"/>
      <c r="P7" s="130"/>
      <c r="Q7" s="130"/>
      <c r="R7" s="130"/>
      <c r="S7" s="130"/>
      <c r="T7" s="130"/>
    </row>
    <row r="8" spans="2:20" s="131" customFormat="1" ht="18" customHeight="1" x14ac:dyDescent="0.3">
      <c r="B8" s="667" t="s">
        <v>194</v>
      </c>
      <c r="C8" s="534">
        <v>0</v>
      </c>
      <c r="D8" s="534">
        <v>2776878.2012499999</v>
      </c>
      <c r="E8" s="344">
        <v>606735</v>
      </c>
      <c r="F8" s="296">
        <v>538206.50694999995</v>
      </c>
      <c r="G8" s="663">
        <v>558832.81816999998</v>
      </c>
      <c r="H8" s="663">
        <v>220332</v>
      </c>
      <c r="I8" s="663">
        <v>1786</v>
      </c>
      <c r="J8" s="128"/>
      <c r="K8" s="129"/>
      <c r="L8" s="130"/>
      <c r="M8" s="130"/>
      <c r="N8" s="130"/>
      <c r="O8" s="130"/>
      <c r="P8" s="130"/>
      <c r="Q8" s="130"/>
      <c r="R8" s="130"/>
      <c r="S8" s="130"/>
      <c r="T8" s="130"/>
    </row>
    <row r="9" spans="2:20" s="131" customFormat="1" ht="18" customHeight="1" x14ac:dyDescent="0.3">
      <c r="B9" s="667" t="s">
        <v>269</v>
      </c>
      <c r="C9" s="663">
        <v>219176.3683</v>
      </c>
      <c r="D9" s="534">
        <v>0</v>
      </c>
      <c r="E9" s="344">
        <v>979859</v>
      </c>
      <c r="F9" s="296">
        <v>1537401.3644500028</v>
      </c>
      <c r="G9" s="663">
        <v>2585069.6987150232</v>
      </c>
      <c r="H9" s="663">
        <v>1015667</v>
      </c>
      <c r="I9" s="663">
        <v>1160701.361839178</v>
      </c>
      <c r="J9" s="128"/>
      <c r="K9" s="129"/>
      <c r="L9" s="130"/>
      <c r="M9" s="130"/>
      <c r="N9" s="130"/>
      <c r="O9" s="130"/>
      <c r="P9" s="130"/>
      <c r="Q9" s="130"/>
      <c r="R9" s="130"/>
      <c r="S9" s="130"/>
      <c r="T9" s="130"/>
    </row>
    <row r="10" spans="2:20" s="131" customFormat="1" ht="18" customHeight="1" x14ac:dyDescent="0.3">
      <c r="B10" s="667" t="s">
        <v>195</v>
      </c>
      <c r="C10" s="534">
        <v>0</v>
      </c>
      <c r="D10" s="534">
        <v>0</v>
      </c>
      <c r="E10" s="344">
        <v>2556400</v>
      </c>
      <c r="F10" s="296">
        <v>33149</v>
      </c>
      <c r="G10" s="663">
        <v>0</v>
      </c>
      <c r="H10" s="668">
        <v>0</v>
      </c>
      <c r="I10" s="663">
        <v>0</v>
      </c>
      <c r="J10" s="128"/>
      <c r="K10" s="129"/>
      <c r="L10" s="130"/>
      <c r="M10" s="130"/>
      <c r="N10" s="130"/>
      <c r="O10" s="130"/>
      <c r="P10" s="130"/>
      <c r="Q10" s="130"/>
      <c r="R10" s="130"/>
      <c r="S10" s="130"/>
      <c r="T10" s="130"/>
    </row>
    <row r="11" spans="2:20" s="131" customFormat="1" ht="18" customHeight="1" x14ac:dyDescent="0.3">
      <c r="B11" s="667" t="s">
        <v>196</v>
      </c>
      <c r="C11" s="663">
        <v>101697.49023000001</v>
      </c>
      <c r="D11" s="534">
        <v>767387.38575009885</v>
      </c>
      <c r="E11" s="344">
        <v>9981668</v>
      </c>
      <c r="F11" s="296">
        <v>3896826.4694399997</v>
      </c>
      <c r="G11" s="663">
        <v>2491467.9031838495</v>
      </c>
      <c r="H11" s="663">
        <v>335135.20157999999</v>
      </c>
      <c r="I11" s="663">
        <v>1223186</v>
      </c>
      <c r="J11" s="128"/>
      <c r="K11" s="129"/>
      <c r="L11" s="130"/>
      <c r="M11" s="130"/>
      <c r="N11" s="130"/>
      <c r="O11" s="130"/>
      <c r="P11" s="130"/>
      <c r="Q11" s="130"/>
      <c r="R11" s="130"/>
      <c r="S11" s="130"/>
      <c r="T11" s="130"/>
    </row>
    <row r="12" spans="2:20" s="131" customFormat="1" ht="18" customHeight="1" x14ac:dyDescent="0.3">
      <c r="B12" s="667" t="s">
        <v>197</v>
      </c>
      <c r="C12" s="296">
        <v>699396.09770000004</v>
      </c>
      <c r="D12" s="344">
        <v>107483.22919726901</v>
      </c>
      <c r="E12" s="344">
        <v>333794</v>
      </c>
      <c r="F12" s="296">
        <v>430172.22077999997</v>
      </c>
      <c r="G12" s="663">
        <v>0</v>
      </c>
      <c r="H12" s="668">
        <v>0</v>
      </c>
      <c r="I12" s="663">
        <v>128511.66513743201</v>
      </c>
      <c r="J12" s="128"/>
      <c r="K12" s="129"/>
      <c r="L12" s="130"/>
      <c r="M12" s="130"/>
      <c r="N12" s="130"/>
      <c r="O12" s="130"/>
      <c r="P12" s="130"/>
      <c r="Q12" s="130"/>
      <c r="R12" s="130"/>
      <c r="S12" s="130"/>
      <c r="T12" s="130"/>
    </row>
    <row r="13" spans="2:20" s="131" customFormat="1" ht="18" customHeight="1" x14ac:dyDescent="0.3">
      <c r="B13" s="667" t="s">
        <v>270</v>
      </c>
      <c r="C13" s="296">
        <v>1027295.7709559985</v>
      </c>
      <c r="D13" s="344">
        <v>410989.64299999998</v>
      </c>
      <c r="E13" s="344">
        <v>6326833</v>
      </c>
      <c r="F13" s="296">
        <v>444525.47581778123</v>
      </c>
      <c r="G13" s="663">
        <v>878212.91816999996</v>
      </c>
      <c r="H13" s="663">
        <v>3491150.0615716698</v>
      </c>
      <c r="I13" s="663">
        <v>1003874</v>
      </c>
      <c r="J13" s="128"/>
      <c r="K13" s="129"/>
      <c r="L13" s="130"/>
      <c r="M13" s="130"/>
      <c r="N13" s="130"/>
      <c r="O13" s="130"/>
      <c r="P13" s="130"/>
      <c r="Q13" s="130"/>
      <c r="R13" s="130"/>
      <c r="S13" s="130"/>
      <c r="T13" s="130"/>
    </row>
    <row r="14" spans="2:20" s="131" customFormat="1" ht="31.2" customHeight="1" x14ac:dyDescent="0.3">
      <c r="B14" s="669" t="s">
        <v>186</v>
      </c>
      <c r="C14" s="296">
        <v>2977217.822800159</v>
      </c>
      <c r="D14" s="344">
        <v>1268552.5818034054</v>
      </c>
      <c r="E14" s="344">
        <v>7541403</v>
      </c>
      <c r="F14" s="296">
        <v>2672400.2654700014</v>
      </c>
      <c r="G14" s="663">
        <v>1285546.6680000001</v>
      </c>
      <c r="H14" s="663">
        <v>2592579</v>
      </c>
      <c r="I14" s="663">
        <v>1923779</v>
      </c>
      <c r="J14" s="128"/>
      <c r="K14" s="129"/>
      <c r="L14" s="130"/>
      <c r="M14" s="130"/>
      <c r="N14" s="130"/>
      <c r="O14" s="130"/>
      <c r="P14" s="130"/>
      <c r="Q14" s="130"/>
      <c r="R14" s="130"/>
      <c r="S14" s="130"/>
      <c r="T14" s="130"/>
    </row>
    <row r="15" spans="2:20" s="131" customFormat="1" ht="18" customHeight="1" x14ac:dyDescent="0.3">
      <c r="B15" s="667" t="s">
        <v>271</v>
      </c>
      <c r="C15" s="296">
        <v>651535.90999999992</v>
      </c>
      <c r="D15" s="344">
        <v>45821.267999999996</v>
      </c>
      <c r="E15" s="344">
        <v>4432760</v>
      </c>
      <c r="F15" s="296">
        <v>83273.247860000003</v>
      </c>
      <c r="G15" s="663">
        <v>1108685.4852100001</v>
      </c>
      <c r="H15" s="663">
        <v>262880</v>
      </c>
      <c r="I15" s="663">
        <v>208753</v>
      </c>
      <c r="J15" s="128"/>
      <c r="K15" s="129"/>
      <c r="L15" s="130"/>
      <c r="M15" s="130"/>
      <c r="N15" s="130"/>
      <c r="O15" s="130"/>
      <c r="P15" s="130"/>
      <c r="Q15" s="130"/>
      <c r="R15" s="130"/>
      <c r="S15" s="130"/>
      <c r="T15" s="130"/>
    </row>
    <row r="16" spans="2:20" s="131" customFormat="1" ht="18" customHeight="1" x14ac:dyDescent="0.3">
      <c r="B16" s="667" t="s">
        <v>272</v>
      </c>
      <c r="C16" s="296">
        <v>1037051.5530000001</v>
      </c>
      <c r="D16" s="344">
        <v>169820.21127540141</v>
      </c>
      <c r="E16" s="344">
        <v>199890</v>
      </c>
      <c r="F16" s="296">
        <v>160099.19918999996</v>
      </c>
      <c r="G16" s="663">
        <v>326506.46132</v>
      </c>
      <c r="H16" s="663">
        <v>283342</v>
      </c>
      <c r="I16" s="663">
        <v>60155</v>
      </c>
      <c r="J16" s="128"/>
      <c r="K16" s="129"/>
      <c r="L16" s="130"/>
      <c r="M16" s="130"/>
      <c r="N16" s="130"/>
      <c r="O16" s="130"/>
      <c r="P16" s="130"/>
      <c r="Q16" s="130"/>
      <c r="R16" s="130"/>
      <c r="S16" s="130"/>
      <c r="T16" s="130"/>
    </row>
    <row r="17" spans="1:20" s="131" customFormat="1" ht="18" customHeight="1" x14ac:dyDescent="0.3">
      <c r="B17" s="667" t="s">
        <v>184</v>
      </c>
      <c r="C17" s="296">
        <v>4173042.551931045</v>
      </c>
      <c r="D17" s="344">
        <v>206978.61251239752</v>
      </c>
      <c r="E17" s="344">
        <v>6344838</v>
      </c>
      <c r="F17" s="296">
        <v>1057672.65487598</v>
      </c>
      <c r="G17" s="663">
        <v>261586.50902</v>
      </c>
      <c r="H17" s="663">
        <v>2504367.7473499998</v>
      </c>
      <c r="I17" s="663">
        <v>594614</v>
      </c>
      <c r="J17" s="128"/>
      <c r="K17" s="129"/>
      <c r="L17" s="130"/>
      <c r="M17" s="130"/>
      <c r="N17" s="130"/>
      <c r="O17" s="130"/>
      <c r="P17" s="130"/>
      <c r="Q17" s="130"/>
      <c r="R17" s="130"/>
      <c r="S17" s="130"/>
      <c r="T17" s="130"/>
    </row>
    <row r="18" spans="1:20" s="131" customFormat="1" ht="18" customHeight="1" x14ac:dyDescent="0.3">
      <c r="B18" s="667" t="s">
        <v>190</v>
      </c>
      <c r="C18" s="296">
        <v>971143.6939999999</v>
      </c>
      <c r="D18" s="344">
        <v>103452</v>
      </c>
      <c r="E18" s="344">
        <v>627069</v>
      </c>
      <c r="F18" s="296">
        <v>527660.52749000001</v>
      </c>
      <c r="G18" s="296">
        <v>133580.33300000001</v>
      </c>
      <c r="H18" s="296">
        <v>362207.79842000001</v>
      </c>
      <c r="I18" s="296">
        <v>456782</v>
      </c>
      <c r="J18" s="128"/>
      <c r="K18" s="129"/>
      <c r="L18" s="130"/>
      <c r="M18" s="130"/>
      <c r="N18" s="130"/>
      <c r="O18" s="130"/>
      <c r="P18" s="130"/>
      <c r="Q18" s="130"/>
      <c r="R18" s="130"/>
      <c r="S18" s="130"/>
      <c r="T18" s="130"/>
    </row>
    <row r="19" spans="1:20" s="131" customFormat="1" ht="18" customHeight="1" thickBot="1" x14ac:dyDescent="0.35">
      <c r="B19" s="707" t="s">
        <v>90</v>
      </c>
      <c r="C19" s="708">
        <f>SUM(C7:C18)</f>
        <v>28590333.691180237</v>
      </c>
      <c r="D19" s="708">
        <f t="shared" ref="D19:I19" si="0">SUM(D7:D18)</f>
        <v>6388816.2667885721</v>
      </c>
      <c r="E19" s="708">
        <f t="shared" si="0"/>
        <v>46678056</v>
      </c>
      <c r="F19" s="708">
        <f t="shared" si="0"/>
        <v>12553146.565363765</v>
      </c>
      <c r="G19" s="708">
        <f t="shared" si="0"/>
        <v>11004331.940936774</v>
      </c>
      <c r="H19" s="708">
        <f t="shared" si="0"/>
        <v>23226649.808921669</v>
      </c>
      <c r="I19" s="708">
        <f t="shared" si="0"/>
        <v>9572683.7229887471</v>
      </c>
      <c r="J19" s="132"/>
      <c r="K19" s="129"/>
      <c r="L19" s="130"/>
      <c r="M19" s="130"/>
      <c r="N19" s="130"/>
      <c r="O19" s="130"/>
      <c r="P19" s="130"/>
      <c r="Q19" s="130"/>
      <c r="R19" s="130"/>
      <c r="S19" s="130"/>
      <c r="T19" s="130"/>
    </row>
    <row r="20" spans="1:20" x14ac:dyDescent="0.25">
      <c r="B20" s="133"/>
      <c r="C20" s="134"/>
      <c r="D20" s="134"/>
      <c r="E20" s="134"/>
      <c r="F20" s="134"/>
    </row>
    <row r="21" spans="1:20" ht="13.8" x14ac:dyDescent="0.25">
      <c r="B21" s="904" t="s">
        <v>273</v>
      </c>
      <c r="C21" s="904"/>
      <c r="D21" s="904"/>
      <c r="E21" s="904"/>
      <c r="F21" s="904"/>
      <c r="G21" s="904"/>
      <c r="H21" s="904"/>
      <c r="I21" s="904"/>
      <c r="J21" s="904"/>
      <c r="K21" s="904"/>
      <c r="L21" s="122"/>
    </row>
    <row r="22" spans="1:20" ht="13.8" thickBot="1" x14ac:dyDescent="0.3">
      <c r="B22" s="135"/>
      <c r="C22" s="135"/>
      <c r="D22" s="135"/>
      <c r="E22" s="135"/>
      <c r="F22" s="135"/>
      <c r="G22" s="135"/>
      <c r="H22" s="135"/>
      <c r="I22" s="905" t="s">
        <v>204</v>
      </c>
      <c r="J22" s="905"/>
      <c r="K22" s="135"/>
      <c r="L22" s="135"/>
    </row>
    <row r="23" spans="1:20" s="136" customFormat="1" ht="19.95" customHeight="1" thickBot="1" x14ac:dyDescent="0.3">
      <c r="A23" s="127"/>
      <c r="B23" s="270" t="s">
        <v>192</v>
      </c>
      <c r="C23" s="305" t="s">
        <v>22</v>
      </c>
      <c r="D23" s="270" t="s">
        <v>24</v>
      </c>
      <c r="E23" s="270" t="s">
        <v>34</v>
      </c>
      <c r="F23" s="270" t="s">
        <v>26</v>
      </c>
      <c r="G23" s="270" t="s">
        <v>28</v>
      </c>
      <c r="H23" s="270" t="s">
        <v>30</v>
      </c>
      <c r="I23" s="270" t="s">
        <v>32</v>
      </c>
      <c r="J23" s="270" t="s">
        <v>90</v>
      </c>
    </row>
    <row r="24" spans="1:20" s="131" customFormat="1" ht="18" customHeight="1" x14ac:dyDescent="0.3">
      <c r="B24" s="667" t="s">
        <v>174</v>
      </c>
      <c r="C24" s="663">
        <v>10157620.727159999</v>
      </c>
      <c r="D24" s="663">
        <v>1126889.54859</v>
      </c>
      <c r="E24" s="663">
        <v>30281283.099218398</v>
      </c>
      <c r="F24" s="663">
        <v>1519812.29390999</v>
      </c>
      <c r="G24" s="663">
        <v>4565774.8340000007</v>
      </c>
      <c r="H24" s="663">
        <v>313019.326</v>
      </c>
      <c r="I24" s="663">
        <v>18465228.80607</v>
      </c>
      <c r="J24" s="345">
        <f t="shared" ref="J24:J35" si="1">SUM(C7:I7)+C24+D24+E24+F24+H24+G24+I24</f>
        <v>107956798.67641148</v>
      </c>
      <c r="K24" s="130"/>
      <c r="L24" s="130"/>
      <c r="M24" s="130"/>
      <c r="N24" s="130"/>
      <c r="O24" s="130"/>
      <c r="P24" s="130"/>
      <c r="Q24" s="130"/>
      <c r="R24" s="130"/>
      <c r="S24" s="130"/>
    </row>
    <row r="25" spans="1:20" s="131" customFormat="1" ht="18" customHeight="1" x14ac:dyDescent="0.3">
      <c r="B25" s="667" t="s">
        <v>194</v>
      </c>
      <c r="C25" s="663">
        <v>28367.174999999999</v>
      </c>
      <c r="D25" s="663">
        <v>8559.9439000000002</v>
      </c>
      <c r="E25" s="534">
        <v>0</v>
      </c>
      <c r="F25" s="534">
        <v>0</v>
      </c>
      <c r="G25" s="534">
        <v>0</v>
      </c>
      <c r="H25" s="663">
        <v>105200.697</v>
      </c>
      <c r="I25" s="663">
        <v>33820727.42114</v>
      </c>
      <c r="J25" s="345">
        <f t="shared" si="1"/>
        <v>38665625.763410002</v>
      </c>
      <c r="K25" s="130"/>
      <c r="L25" s="130"/>
      <c r="M25" s="130"/>
      <c r="N25" s="130"/>
      <c r="O25" s="130"/>
      <c r="P25" s="130"/>
      <c r="Q25" s="130"/>
      <c r="R25" s="130"/>
      <c r="S25" s="130"/>
    </row>
    <row r="26" spans="1:20" s="131" customFormat="1" ht="18" customHeight="1" x14ac:dyDescent="0.3">
      <c r="B26" s="667" t="s">
        <v>269</v>
      </c>
      <c r="C26" s="663">
        <v>1121734.08</v>
      </c>
      <c r="D26" s="534">
        <v>0</v>
      </c>
      <c r="E26" s="534">
        <v>0</v>
      </c>
      <c r="F26" s="663">
        <v>30038.324057895432</v>
      </c>
      <c r="G26" s="663">
        <v>1813756.737</v>
      </c>
      <c r="H26" s="663">
        <v>123820</v>
      </c>
      <c r="I26" s="663">
        <v>7320848.2883100007</v>
      </c>
      <c r="J26" s="345">
        <f t="shared" si="1"/>
        <v>17908072.222672097</v>
      </c>
      <c r="K26" s="130"/>
      <c r="L26" s="130"/>
      <c r="M26" s="130"/>
      <c r="N26" s="130"/>
      <c r="O26" s="130"/>
      <c r="P26" s="130"/>
      <c r="Q26" s="130"/>
      <c r="R26" s="130"/>
      <c r="S26" s="130"/>
    </row>
    <row r="27" spans="1:20" s="131" customFormat="1" ht="18" customHeight="1" x14ac:dyDescent="0.3">
      <c r="B27" s="667" t="s">
        <v>195</v>
      </c>
      <c r="C27" s="534">
        <v>0</v>
      </c>
      <c r="D27" s="534">
        <v>0</v>
      </c>
      <c r="E27" s="534">
        <v>0</v>
      </c>
      <c r="F27" s="534">
        <v>0</v>
      </c>
      <c r="G27" s="534">
        <v>0</v>
      </c>
      <c r="H27" s="663">
        <v>98300</v>
      </c>
      <c r="I27" s="663">
        <v>2362320</v>
      </c>
      <c r="J27" s="345">
        <f t="shared" si="1"/>
        <v>5050169</v>
      </c>
      <c r="K27" s="130"/>
      <c r="L27" s="130"/>
      <c r="M27" s="130"/>
      <c r="N27" s="130"/>
      <c r="O27" s="130"/>
      <c r="P27" s="130"/>
      <c r="Q27" s="130"/>
      <c r="R27" s="130"/>
      <c r="S27" s="130"/>
    </row>
    <row r="28" spans="1:20" s="131" customFormat="1" ht="18" customHeight="1" x14ac:dyDescent="0.3">
      <c r="B28" s="667" t="s">
        <v>196</v>
      </c>
      <c r="C28" s="663">
        <v>1589544.5</v>
      </c>
      <c r="D28" s="534">
        <v>199366.63819739729</v>
      </c>
      <c r="E28" s="534">
        <v>0</v>
      </c>
      <c r="F28" s="663">
        <v>1107395.9374599995</v>
      </c>
      <c r="G28" s="663">
        <v>3184374.307000001</v>
      </c>
      <c r="H28" s="663">
        <v>458324</v>
      </c>
      <c r="I28" s="663">
        <v>6848892.1631300002</v>
      </c>
      <c r="J28" s="345">
        <f t="shared" si="1"/>
        <v>32185265.995971341</v>
      </c>
      <c r="K28" s="130"/>
      <c r="L28" s="130"/>
      <c r="M28" s="130"/>
      <c r="N28" s="130"/>
      <c r="O28" s="130"/>
      <c r="P28" s="130"/>
      <c r="Q28" s="130"/>
      <c r="R28" s="130"/>
      <c r="S28" s="130"/>
    </row>
    <row r="29" spans="1:20" s="131" customFormat="1" ht="18" customHeight="1" x14ac:dyDescent="0.2">
      <c r="B29" s="667" t="s">
        <v>197</v>
      </c>
      <c r="C29" s="663">
        <v>50068.945</v>
      </c>
      <c r="D29" s="670">
        <v>13216.72082</v>
      </c>
      <c r="E29" s="534">
        <v>0</v>
      </c>
      <c r="F29" s="534">
        <v>0</v>
      </c>
      <c r="G29" s="663">
        <v>0</v>
      </c>
      <c r="H29" s="534">
        <v>114.99299999999999</v>
      </c>
      <c r="I29" s="663">
        <v>2057168.2762799999</v>
      </c>
      <c r="J29" s="345">
        <f t="shared" si="1"/>
        <v>3819926.1479147011</v>
      </c>
      <c r="K29" s="130"/>
      <c r="L29" s="130"/>
      <c r="M29" s="130"/>
      <c r="N29" s="130"/>
      <c r="O29" s="130"/>
      <c r="P29" s="130"/>
      <c r="Q29" s="130"/>
      <c r="R29" s="130"/>
      <c r="S29" s="130"/>
    </row>
    <row r="30" spans="1:20" s="131" customFormat="1" ht="18" customHeight="1" x14ac:dyDescent="0.3">
      <c r="B30" s="667" t="s">
        <v>270</v>
      </c>
      <c r="C30" s="663">
        <v>1357586.18</v>
      </c>
      <c r="D30" s="663">
        <v>148624.7131748184</v>
      </c>
      <c r="E30" s="663">
        <v>998384.66348503809</v>
      </c>
      <c r="F30" s="663">
        <v>346477</v>
      </c>
      <c r="G30" s="663">
        <v>538977.30299999996</v>
      </c>
      <c r="H30" s="663">
        <v>47329.418627487335</v>
      </c>
      <c r="I30" s="663">
        <v>1623294.9216947141</v>
      </c>
      <c r="J30" s="345">
        <f t="shared" si="1"/>
        <v>18643555.069497507</v>
      </c>
      <c r="K30" s="130"/>
      <c r="L30" s="130"/>
      <c r="M30" s="130"/>
      <c r="N30" s="130"/>
      <c r="O30" s="130"/>
      <c r="P30" s="130"/>
      <c r="Q30" s="130"/>
      <c r="R30" s="130"/>
      <c r="S30" s="130"/>
    </row>
    <row r="31" spans="1:20" s="131" customFormat="1" ht="33" customHeight="1" x14ac:dyDescent="0.3">
      <c r="B31" s="669" t="s">
        <v>186</v>
      </c>
      <c r="C31" s="663">
        <v>2068928.24434</v>
      </c>
      <c r="D31" s="663">
        <v>139736.98563000001</v>
      </c>
      <c r="E31" s="663">
        <v>2397553.0934294099</v>
      </c>
      <c r="F31" s="663">
        <v>849265.39409369999</v>
      </c>
      <c r="G31" s="663">
        <v>1272473.558</v>
      </c>
      <c r="H31" s="663">
        <v>408466.67918000097</v>
      </c>
      <c r="I31" s="663">
        <v>5578337.2348667625</v>
      </c>
      <c r="J31" s="345">
        <f t="shared" si="1"/>
        <v>32976239.527613439</v>
      </c>
      <c r="K31" s="130"/>
      <c r="L31" s="130"/>
      <c r="M31" s="130"/>
      <c r="N31" s="130"/>
      <c r="O31" s="130"/>
      <c r="P31" s="130"/>
      <c r="Q31" s="130"/>
      <c r="R31" s="130"/>
      <c r="S31" s="130"/>
    </row>
    <row r="32" spans="1:20" s="131" customFormat="1" ht="18" customHeight="1" x14ac:dyDescent="0.3">
      <c r="B32" s="667" t="s">
        <v>271</v>
      </c>
      <c r="C32" s="663">
        <v>215881</v>
      </c>
      <c r="D32" s="663">
        <v>40777.134900000034</v>
      </c>
      <c r="E32" s="663">
        <v>42743.012510000015</v>
      </c>
      <c r="F32" s="663">
        <v>66382.682791500207</v>
      </c>
      <c r="G32" s="663">
        <v>54853.488000000012</v>
      </c>
      <c r="H32" s="663">
        <v>117113.33199999999</v>
      </c>
      <c r="I32" s="663">
        <v>12551298.699139999</v>
      </c>
      <c r="J32" s="345">
        <f t="shared" si="1"/>
        <v>19882758.260411501</v>
      </c>
      <c r="K32" s="130"/>
      <c r="L32" s="130"/>
      <c r="M32" s="130"/>
      <c r="N32" s="130"/>
      <c r="O32" s="130"/>
      <c r="P32" s="130"/>
      <c r="Q32" s="130"/>
      <c r="R32" s="130"/>
      <c r="S32" s="130"/>
    </row>
    <row r="33" spans="2:19" s="131" customFormat="1" ht="18" customHeight="1" x14ac:dyDescent="0.3">
      <c r="B33" s="667" t="s">
        <v>272</v>
      </c>
      <c r="C33" s="663">
        <v>133396.72094</v>
      </c>
      <c r="D33" s="663">
        <v>0</v>
      </c>
      <c r="E33" s="663">
        <v>1702.9367471282701</v>
      </c>
      <c r="F33" s="663">
        <v>86112.287203836604</v>
      </c>
      <c r="G33" s="663">
        <v>269910.05300000001</v>
      </c>
      <c r="H33" s="663">
        <v>83946.567999999999</v>
      </c>
      <c r="I33" s="663">
        <v>24493.0869473737</v>
      </c>
      <c r="J33" s="345">
        <f t="shared" si="1"/>
        <v>2836426.0776237398</v>
      </c>
      <c r="K33" s="130"/>
      <c r="L33" s="130"/>
      <c r="M33" s="130"/>
      <c r="N33" s="130"/>
      <c r="O33" s="130"/>
      <c r="P33" s="130"/>
      <c r="Q33" s="130"/>
      <c r="R33" s="130"/>
      <c r="S33" s="130"/>
    </row>
    <row r="34" spans="2:19" s="131" customFormat="1" ht="18" customHeight="1" x14ac:dyDescent="0.3">
      <c r="B34" s="667" t="s">
        <v>184</v>
      </c>
      <c r="C34" s="296">
        <v>724847.58544573886</v>
      </c>
      <c r="D34" s="534">
        <v>85384.029440000013</v>
      </c>
      <c r="E34" s="296">
        <v>1972088.46777</v>
      </c>
      <c r="F34" s="534">
        <v>227261.95613000001</v>
      </c>
      <c r="G34" s="296">
        <v>335451.58994999796</v>
      </c>
      <c r="H34" s="296">
        <v>205284.34299999999</v>
      </c>
      <c r="I34" s="296">
        <v>1540871.966643156</v>
      </c>
      <c r="J34" s="345">
        <f t="shared" si="1"/>
        <v>20234290.014068317</v>
      </c>
      <c r="K34" s="130"/>
      <c r="L34" s="130"/>
      <c r="M34" s="130"/>
      <c r="N34" s="130"/>
      <c r="O34" s="130"/>
      <c r="P34" s="130"/>
      <c r="Q34" s="130"/>
      <c r="R34" s="130"/>
      <c r="S34" s="130"/>
    </row>
    <row r="35" spans="2:19" s="131" customFormat="1" ht="18" customHeight="1" x14ac:dyDescent="0.3">
      <c r="B35" s="667" t="s">
        <v>190</v>
      </c>
      <c r="C35" s="296">
        <v>823869.11442999705</v>
      </c>
      <c r="D35" s="296">
        <v>10508.16352</v>
      </c>
      <c r="E35" s="296">
        <v>211516.12121551798</v>
      </c>
      <c r="F35" s="296">
        <v>93204.415315658</v>
      </c>
      <c r="G35" s="296">
        <v>108656.92200000001</v>
      </c>
      <c r="H35" s="296">
        <v>15952.351999999999</v>
      </c>
      <c r="I35" s="296">
        <v>612052.69403000001</v>
      </c>
      <c r="J35" s="345">
        <f t="shared" si="1"/>
        <v>5057655.1354211727</v>
      </c>
      <c r="K35" s="130"/>
      <c r="L35" s="130"/>
      <c r="M35" s="130"/>
      <c r="N35" s="130"/>
      <c r="O35" s="130"/>
      <c r="P35" s="130"/>
      <c r="Q35" s="130"/>
      <c r="R35" s="130"/>
      <c r="S35" s="130"/>
    </row>
    <row r="36" spans="2:19" s="131" customFormat="1" ht="18" customHeight="1" thickBot="1" x14ac:dyDescent="0.35">
      <c r="B36" s="707" t="s">
        <v>90</v>
      </c>
      <c r="C36" s="708">
        <f t="shared" ref="C36:I36" si="2">SUM(C24:C35)</f>
        <v>18271844.272315733</v>
      </c>
      <c r="D36" s="708">
        <f t="shared" si="2"/>
        <v>1773063.8781722155</v>
      </c>
      <c r="E36" s="708">
        <f t="shared" si="2"/>
        <v>35905271.394375496</v>
      </c>
      <c r="F36" s="708">
        <f t="shared" si="2"/>
        <v>4325950.2909625797</v>
      </c>
      <c r="G36" s="708">
        <f t="shared" si="2"/>
        <v>12144228.791949999</v>
      </c>
      <c r="H36" s="708">
        <f t="shared" si="2"/>
        <v>1976871.708807488</v>
      </c>
      <c r="I36" s="708">
        <f t="shared" si="2"/>
        <v>92805533.558251992</v>
      </c>
      <c r="J36" s="706">
        <f>SUM(J24:J35)</f>
        <v>305216781.89101523</v>
      </c>
      <c r="K36" s="130"/>
      <c r="L36" s="130"/>
      <c r="M36" s="130"/>
      <c r="N36" s="130"/>
      <c r="O36" s="130"/>
      <c r="P36" s="130"/>
      <c r="Q36" s="130"/>
      <c r="R36" s="130"/>
      <c r="S36" s="130"/>
    </row>
    <row r="37" spans="2:19" s="131" customFormat="1" x14ac:dyDescent="0.3">
      <c r="B37" s="127"/>
      <c r="C37" s="132"/>
      <c r="D37" s="132"/>
      <c r="E37" s="132"/>
      <c r="F37" s="132"/>
      <c r="G37" s="132"/>
      <c r="H37" s="132"/>
      <c r="I37" s="132"/>
      <c r="J37" s="137"/>
      <c r="K37" s="130"/>
      <c r="L37" s="130"/>
      <c r="M37" s="130"/>
      <c r="N37" s="130"/>
      <c r="O37" s="130"/>
      <c r="P37" s="130"/>
      <c r="Q37" s="130"/>
      <c r="R37" s="130"/>
      <c r="S37" s="130"/>
    </row>
    <row r="38" spans="2:19" s="131" customFormat="1" x14ac:dyDescent="0.2">
      <c r="B38" s="138" t="s">
        <v>274</v>
      </c>
      <c r="C38" s="132"/>
      <c r="D38" s="132"/>
      <c r="E38" s="132"/>
      <c r="F38" s="132"/>
      <c r="G38" s="132"/>
      <c r="H38" s="132"/>
      <c r="I38" s="132"/>
      <c r="J38" s="137"/>
      <c r="K38" s="130"/>
      <c r="L38" s="130"/>
      <c r="M38" s="130"/>
      <c r="N38" s="130"/>
      <c r="O38" s="130"/>
      <c r="P38" s="130"/>
      <c r="Q38" s="130"/>
      <c r="R38" s="130"/>
      <c r="S38" s="130"/>
    </row>
    <row r="40" spans="2:19" x14ac:dyDescent="0.25">
      <c r="B40" s="133"/>
      <c r="C40" s="134"/>
      <c r="D40" s="134"/>
      <c r="E40" s="134"/>
      <c r="F40" s="134"/>
      <c r="J40" s="125">
        <v>6</v>
      </c>
    </row>
    <row r="41" spans="2:19" x14ac:dyDescent="0.25">
      <c r="B41" s="133"/>
      <c r="C41" s="134"/>
      <c r="D41" s="134"/>
      <c r="E41" s="134"/>
      <c r="F41" s="134"/>
    </row>
    <row r="42" spans="2:19" x14ac:dyDescent="0.25">
      <c r="C42" s="134"/>
      <c r="D42" s="134"/>
      <c r="E42" s="134"/>
      <c r="F42" s="134"/>
      <c r="I42" s="125"/>
    </row>
    <row r="43" spans="2:19" x14ac:dyDescent="0.25">
      <c r="B43" s="133"/>
      <c r="C43" s="134"/>
      <c r="D43" s="134"/>
      <c r="E43" s="134"/>
      <c r="F43" s="134"/>
    </row>
    <row r="44" spans="2:19" x14ac:dyDescent="0.25">
      <c r="B44" s="133"/>
      <c r="C44" s="134"/>
      <c r="D44" s="134"/>
      <c r="E44" s="134"/>
      <c r="F44" s="134"/>
    </row>
  </sheetData>
  <mergeCells count="4">
    <mergeCell ref="B21:K21"/>
    <mergeCell ref="B3:G3"/>
    <mergeCell ref="H5:I5"/>
    <mergeCell ref="I22:J22"/>
  </mergeCells>
  <pageMargins left="0.24" right="0.17" top="0.75" bottom="0.75" header="0.3" footer="0.3"/>
  <pageSetup paperSize="9" scale="5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H26"/>
  <sheetViews>
    <sheetView showGridLines="0" view="pageBreakPreview" zoomScaleNormal="100" zoomScaleSheetLayoutView="100" workbookViewId="0"/>
  </sheetViews>
  <sheetFormatPr defaultColWidth="9.109375" defaultRowHeight="13.2" x14ac:dyDescent="0.25"/>
  <cols>
    <col min="1" max="1" width="3.6640625" style="9" customWidth="1"/>
    <col min="2" max="2" width="22.88671875" style="9" customWidth="1"/>
    <col min="3" max="8" width="18.6640625" style="9" customWidth="1"/>
    <col min="9" max="9" width="5.33203125" style="9" customWidth="1"/>
    <col min="10" max="10" width="9.109375" style="9"/>
    <col min="11" max="11" width="11.5546875" style="9" customWidth="1"/>
    <col min="12" max="12" width="12.44140625" style="9" customWidth="1"/>
    <col min="13" max="16384" width="9.109375" style="9"/>
  </cols>
  <sheetData>
    <row r="2" spans="2:8" ht="13.95" customHeight="1" x14ac:dyDescent="0.25">
      <c r="B2" s="671" t="s">
        <v>275</v>
      </c>
      <c r="C2" s="672"/>
      <c r="D2" s="672"/>
      <c r="E2" s="672"/>
      <c r="F2" s="672"/>
      <c r="G2" s="672"/>
      <c r="H2" s="672"/>
    </row>
    <row r="3" spans="2:8" ht="15.6" customHeight="1" x14ac:dyDescent="0.25">
      <c r="B3" s="899" t="s">
        <v>276</v>
      </c>
      <c r="C3" s="899"/>
      <c r="D3" s="899"/>
      <c r="E3" s="899"/>
      <c r="F3" s="899"/>
      <c r="G3" s="899"/>
      <c r="H3" s="899"/>
    </row>
    <row r="4" spans="2:8" ht="15.6" customHeight="1" x14ac:dyDescent="0.25">
      <c r="B4" s="786"/>
      <c r="C4" s="786"/>
      <c r="D4" s="786"/>
      <c r="E4" s="786"/>
      <c r="F4" s="786"/>
      <c r="G4" s="786"/>
      <c r="H4" s="786"/>
    </row>
    <row r="5" spans="2:8" ht="13.8" thickBot="1" x14ac:dyDescent="0.3">
      <c r="B5" s="139"/>
      <c r="C5" s="139"/>
      <c r="D5" s="139"/>
      <c r="E5" s="139"/>
      <c r="F5" s="139"/>
      <c r="G5" s="905" t="s">
        <v>204</v>
      </c>
      <c r="H5" s="905"/>
    </row>
    <row r="6" spans="2:8" ht="24" customHeight="1" thickBot="1" x14ac:dyDescent="0.3">
      <c r="B6" s="900" t="s">
        <v>235</v>
      </c>
      <c r="C6" s="862" t="s">
        <v>277</v>
      </c>
      <c r="D6" s="863"/>
      <c r="E6" s="864"/>
      <c r="F6" s="862" t="s">
        <v>278</v>
      </c>
      <c r="G6" s="863"/>
      <c r="H6" s="864"/>
    </row>
    <row r="7" spans="2:8" ht="22.2" customHeight="1" x14ac:dyDescent="0.25">
      <c r="B7" s="906"/>
      <c r="C7" s="273" t="s">
        <v>279</v>
      </c>
      <c r="D7" s="273" t="s">
        <v>280</v>
      </c>
      <c r="E7" s="273" t="s">
        <v>281</v>
      </c>
      <c r="F7" s="273" t="s">
        <v>279</v>
      </c>
      <c r="G7" s="273" t="s">
        <v>280</v>
      </c>
      <c r="H7" s="273" t="s">
        <v>281</v>
      </c>
    </row>
    <row r="8" spans="2:8" ht="25.2" customHeight="1" x14ac:dyDescent="0.25">
      <c r="B8" s="312" t="s">
        <v>8</v>
      </c>
      <c r="C8" s="350">
        <v>6952352.0878452705</v>
      </c>
      <c r="D8" s="350">
        <v>3669513.8289752663</v>
      </c>
      <c r="E8" s="774">
        <v>189.46248500136477</v>
      </c>
      <c r="F8" s="101">
        <v>6198904.9259088589</v>
      </c>
      <c r="G8" s="101">
        <v>3045524.6097622584</v>
      </c>
      <c r="H8" s="101">
        <v>203.54144918214146</v>
      </c>
    </row>
    <row r="9" spans="2:8" ht="25.2" customHeight="1" x14ac:dyDescent="0.25">
      <c r="B9" s="312" t="s">
        <v>10</v>
      </c>
      <c r="C9" s="350">
        <v>915338.83477344131</v>
      </c>
      <c r="D9" s="350">
        <v>568980.39642115473</v>
      </c>
      <c r="E9" s="774">
        <v>160.87352754696926</v>
      </c>
      <c r="F9" s="101">
        <v>718184.40794892656</v>
      </c>
      <c r="G9" s="101">
        <v>442628.8695781799</v>
      </c>
      <c r="H9" s="101">
        <v>162.25430768520542</v>
      </c>
    </row>
    <row r="10" spans="2:8" ht="25.2" customHeight="1" x14ac:dyDescent="0.25">
      <c r="B10" s="312" t="s">
        <v>12</v>
      </c>
      <c r="C10" s="350">
        <v>9715021.8594892193</v>
      </c>
      <c r="D10" s="350">
        <v>4688514.9306249302</v>
      </c>
      <c r="E10" s="774">
        <v>207.20893509438625</v>
      </c>
      <c r="F10" s="101">
        <v>12694925.4464668</v>
      </c>
      <c r="G10" s="101">
        <v>5212323.50310532</v>
      </c>
      <c r="H10" s="101">
        <v>243.55597727009092</v>
      </c>
    </row>
    <row r="11" spans="2:8" ht="25.2" customHeight="1" x14ac:dyDescent="0.25">
      <c r="B11" s="318" t="s">
        <v>14</v>
      </c>
      <c r="C11" s="350">
        <v>4142886.134012118</v>
      </c>
      <c r="D11" s="350">
        <v>1483203.371929693</v>
      </c>
      <c r="E11" s="774">
        <v>279.32016690483226</v>
      </c>
      <c r="F11" s="101">
        <v>3715771.7618300407</v>
      </c>
      <c r="G11" s="101">
        <v>1313778.7610816949</v>
      </c>
      <c r="H11" s="101">
        <v>282.83085949499394</v>
      </c>
    </row>
    <row r="12" spans="2:8" ht="25.2" customHeight="1" x14ac:dyDescent="0.25">
      <c r="B12" s="312" t="s">
        <v>16</v>
      </c>
      <c r="C12" s="350">
        <v>3470043.7817608584</v>
      </c>
      <c r="D12" s="350">
        <v>1698276.4197625923</v>
      </c>
      <c r="E12" s="774">
        <v>204.32738401007461</v>
      </c>
      <c r="F12" s="101">
        <v>3485026.7638617</v>
      </c>
      <c r="G12" s="101">
        <v>1045432.6810239819</v>
      </c>
      <c r="H12" s="101">
        <v>333.35735787867094</v>
      </c>
    </row>
    <row r="13" spans="2:8" ht="25.2" customHeight="1" x14ac:dyDescent="0.25">
      <c r="B13" s="312" t="s">
        <v>18</v>
      </c>
      <c r="C13" s="350">
        <v>5179441.8509455658</v>
      </c>
      <c r="D13" s="350">
        <v>2703760.8035125192</v>
      </c>
      <c r="E13" s="774">
        <v>191.56435155864494</v>
      </c>
      <c r="F13" s="101">
        <v>9025575.0849716868</v>
      </c>
      <c r="G13" s="101">
        <v>3669909.4911197708</v>
      </c>
      <c r="H13" s="101">
        <v>245.9345416231991</v>
      </c>
    </row>
    <row r="14" spans="2:8" ht="25.2" customHeight="1" x14ac:dyDescent="0.25">
      <c r="B14" s="312" t="s">
        <v>20</v>
      </c>
      <c r="C14" s="350">
        <v>1947292.2615399403</v>
      </c>
      <c r="D14" s="350">
        <v>813208.53260272974</v>
      </c>
      <c r="E14" s="774">
        <v>239.45792296442065</v>
      </c>
      <c r="F14" s="101">
        <v>2092225.4065308506</v>
      </c>
      <c r="G14" s="101">
        <v>1003615.246246698</v>
      </c>
      <c r="H14" s="101">
        <v>208.46887433758275</v>
      </c>
    </row>
    <row r="15" spans="2:8" ht="25.2" customHeight="1" x14ac:dyDescent="0.25">
      <c r="B15" s="312" t="s">
        <v>22</v>
      </c>
      <c r="C15" s="350">
        <v>3427832.8516302388</v>
      </c>
      <c r="D15" s="350">
        <v>2241560.7954622144</v>
      </c>
      <c r="E15" s="774">
        <v>152.92169895947046</v>
      </c>
      <c r="F15" s="101">
        <v>5895861.7120896187</v>
      </c>
      <c r="G15" s="101">
        <v>2501671.5820153132</v>
      </c>
      <c r="H15" s="101">
        <v>235.67688718516723</v>
      </c>
    </row>
    <row r="16" spans="2:8" ht="25.2" customHeight="1" x14ac:dyDescent="0.25">
      <c r="B16" s="312" t="s">
        <v>24</v>
      </c>
      <c r="C16" s="350">
        <v>244880.91542787277</v>
      </c>
      <c r="D16" s="350">
        <v>153323.95425299718</v>
      </c>
      <c r="E16" s="774">
        <v>159.71471426036862</v>
      </c>
      <c r="F16" s="101">
        <v>511055.80593654147</v>
      </c>
      <c r="G16" s="101">
        <v>168971.56508826511</v>
      </c>
      <c r="H16" s="101">
        <v>302.45077369649914</v>
      </c>
    </row>
    <row r="17" spans="2:8" ht="25.2" customHeight="1" x14ac:dyDescent="0.25">
      <c r="B17" s="312" t="s">
        <v>26</v>
      </c>
      <c r="C17" s="350">
        <v>1188567.2052172085</v>
      </c>
      <c r="D17" s="350">
        <v>606203.93109119136</v>
      </c>
      <c r="E17" s="774">
        <v>196.06722164894904</v>
      </c>
      <c r="F17" s="101">
        <v>1319877.7011379625</v>
      </c>
      <c r="G17" s="101">
        <v>543049.70399651711</v>
      </c>
      <c r="H17" s="101">
        <v>243.04915211710116</v>
      </c>
    </row>
    <row r="18" spans="2:8" ht="25.2" customHeight="1" x14ac:dyDescent="0.25">
      <c r="B18" s="312" t="s">
        <v>28</v>
      </c>
      <c r="C18" s="351">
        <v>4092795.0641055428</v>
      </c>
      <c r="D18" s="351">
        <v>1516390.5325229224</v>
      </c>
      <c r="E18" s="775">
        <v>269.90376003575284</v>
      </c>
      <c r="F18" s="711">
        <v>4705256.7844448695</v>
      </c>
      <c r="G18" s="711">
        <v>1389410.9966681278</v>
      </c>
      <c r="H18" s="711">
        <v>338.65118353952101</v>
      </c>
    </row>
    <row r="19" spans="2:8" ht="25.2" customHeight="1" x14ac:dyDescent="0.25">
      <c r="B19" s="312" t="s">
        <v>30</v>
      </c>
      <c r="C19" s="350">
        <v>537434.96424571425</v>
      </c>
      <c r="D19" s="350">
        <v>293164.53765936539</v>
      </c>
      <c r="E19" s="774">
        <v>183.32195583292966</v>
      </c>
      <c r="F19" s="712">
        <v>538347.36931067065</v>
      </c>
      <c r="G19" s="712">
        <v>216632.96146594276</v>
      </c>
      <c r="H19" s="712">
        <v>248.50667491581385</v>
      </c>
    </row>
    <row r="20" spans="2:8" ht="25.2" customHeight="1" x14ac:dyDescent="0.25">
      <c r="B20" s="312" t="s">
        <v>32</v>
      </c>
      <c r="C20" s="350">
        <v>37091579.817732334</v>
      </c>
      <c r="D20" s="350">
        <v>15227377.364009095</v>
      </c>
      <c r="E20" s="774">
        <v>243.58482049181177</v>
      </c>
      <c r="F20" s="101">
        <v>46464453.568816632</v>
      </c>
      <c r="G20" s="101">
        <v>20503690.578792963</v>
      </c>
      <c r="H20" s="101">
        <v>226.61507395588077</v>
      </c>
    </row>
    <row r="21" spans="2:8" ht="29.4" customHeight="1" thickBot="1" x14ac:dyDescent="0.3">
      <c r="B21" s="702" t="s">
        <v>90</v>
      </c>
      <c r="C21" s="772">
        <f>SUM(C8:C20)</f>
        <v>78905467.62872532</v>
      </c>
      <c r="D21" s="772">
        <f>SUM(D8:D20)</f>
        <v>35663479.398826666</v>
      </c>
      <c r="E21" s="710">
        <f>AVERAGE(E8:E20)</f>
        <v>205.97914956230574</v>
      </c>
      <c r="F21" s="713">
        <f>SUM(F8:F20)</f>
        <v>97365466.73925516</v>
      </c>
      <c r="G21" s="713">
        <f>SUM(G8:G20)</f>
        <v>41056640.549945027</v>
      </c>
      <c r="H21" s="714">
        <f>AVERAGE(H8:H20)</f>
        <v>251.91485483706674</v>
      </c>
    </row>
    <row r="22" spans="2:8" x14ac:dyDescent="0.25">
      <c r="B22" s="140"/>
      <c r="C22" s="140"/>
      <c r="D22" s="140"/>
      <c r="E22" s="140"/>
      <c r="F22" s="140"/>
      <c r="G22" s="150"/>
      <c r="H22" s="140"/>
    </row>
    <row r="23" spans="2:8" x14ac:dyDescent="0.25">
      <c r="B23" s="152"/>
      <c r="C23" s="140"/>
      <c r="D23" s="140"/>
      <c r="E23" s="140"/>
      <c r="F23" s="140"/>
      <c r="G23" s="150"/>
      <c r="H23" s="140"/>
    </row>
    <row r="24" spans="2:8" x14ac:dyDescent="0.25">
      <c r="B24" s="140"/>
      <c r="C24" s="140"/>
      <c r="D24" s="140"/>
      <c r="E24" s="140"/>
      <c r="F24" s="140"/>
      <c r="G24" s="150"/>
      <c r="H24" s="140"/>
    </row>
    <row r="25" spans="2:8" x14ac:dyDescent="0.25">
      <c r="B25" s="140"/>
      <c r="C25" s="148"/>
      <c r="D25" s="148"/>
      <c r="E25" s="140"/>
      <c r="F25" s="148"/>
      <c r="G25" s="153"/>
      <c r="H25" s="140"/>
    </row>
    <row r="26" spans="2:8" x14ac:dyDescent="0.25">
      <c r="B26" s="140"/>
      <c r="C26" s="140"/>
      <c r="D26" s="140"/>
      <c r="E26" s="140"/>
      <c r="F26" s="140"/>
      <c r="G26" s="150"/>
      <c r="H26" s="140">
        <v>69</v>
      </c>
    </row>
  </sheetData>
  <mergeCells count="5">
    <mergeCell ref="B3:H3"/>
    <mergeCell ref="G5:H5"/>
    <mergeCell ref="B6:B7"/>
    <mergeCell ref="C6:E6"/>
    <mergeCell ref="F6:H6"/>
  </mergeCells>
  <pageMargins left="0.7" right="0.7" top="0.75" bottom="0.75" header="0.3" footer="0.3"/>
  <pageSetup scale="58"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M31"/>
  <sheetViews>
    <sheetView showGridLines="0" view="pageBreakPreview" zoomScaleNormal="100" zoomScaleSheetLayoutView="100" workbookViewId="0"/>
  </sheetViews>
  <sheetFormatPr defaultColWidth="9.109375" defaultRowHeight="13.2" x14ac:dyDescent="0.3"/>
  <cols>
    <col min="1" max="1" width="3.88671875" style="140" customWidth="1"/>
    <col min="2" max="2" width="25.33203125" style="140" customWidth="1"/>
    <col min="3" max="3" width="22.44140625" style="140" customWidth="1"/>
    <col min="4" max="4" width="21" style="140" customWidth="1"/>
    <col min="5" max="5" width="21.44140625" style="140" customWidth="1"/>
    <col min="6" max="6" width="20.6640625" style="140" customWidth="1"/>
    <col min="7" max="7" width="21.44140625" style="140" customWidth="1"/>
    <col min="8" max="8" width="7.44140625" style="140" customWidth="1"/>
    <col min="9" max="9" width="11.5546875" style="140" bestFit="1" customWidth="1"/>
    <col min="10" max="10" width="14.109375" style="140" customWidth="1"/>
    <col min="11" max="16384" width="9.109375" style="140"/>
  </cols>
  <sheetData>
    <row r="1" spans="2:13" x14ac:dyDescent="0.3">
      <c r="B1" s="139"/>
      <c r="C1" s="139"/>
      <c r="D1" s="139"/>
      <c r="E1" s="139"/>
      <c r="F1" s="139"/>
    </row>
    <row r="2" spans="2:13" ht="13.8" x14ac:dyDescent="0.3">
      <c r="B2" s="671" t="s">
        <v>282</v>
      </c>
      <c r="C2" s="671"/>
      <c r="D2" s="671"/>
      <c r="E2" s="671"/>
      <c r="F2" s="671"/>
      <c r="G2" s="672"/>
    </row>
    <row r="3" spans="2:13" ht="12.75" customHeight="1" x14ac:dyDescent="0.3">
      <c r="B3" s="907" t="s">
        <v>283</v>
      </c>
      <c r="C3" s="899"/>
      <c r="D3" s="899"/>
      <c r="E3" s="899"/>
      <c r="F3" s="899"/>
      <c r="G3" s="899"/>
    </row>
    <row r="4" spans="2:13" ht="12.75" customHeight="1" x14ac:dyDescent="0.3">
      <c r="B4" s="785"/>
      <c r="C4" s="786"/>
      <c r="D4" s="786"/>
      <c r="E4" s="786"/>
      <c r="F4" s="786"/>
      <c r="G4" s="786"/>
    </row>
    <row r="5" spans="2:13" ht="13.8" thickBot="1" x14ac:dyDescent="0.35">
      <c r="B5" s="141"/>
      <c r="C5" s="141"/>
      <c r="D5" s="141"/>
      <c r="E5" s="141"/>
      <c r="F5" s="905" t="s">
        <v>204</v>
      </c>
      <c r="G5" s="905"/>
    </row>
    <row r="6" spans="2:13" ht="20.399999999999999" customHeight="1" thickBot="1" x14ac:dyDescent="0.35">
      <c r="B6" s="900" t="s">
        <v>235</v>
      </c>
      <c r="C6" s="909" t="s">
        <v>284</v>
      </c>
      <c r="D6" s="857" t="s">
        <v>278</v>
      </c>
      <c r="E6" s="859"/>
      <c r="F6" s="859"/>
      <c r="G6" s="859"/>
    </row>
    <row r="7" spans="2:13" ht="21" customHeight="1" x14ac:dyDescent="0.3">
      <c r="B7" s="908"/>
      <c r="C7" s="910"/>
      <c r="D7" s="854" t="s">
        <v>285</v>
      </c>
      <c r="E7" s="854" t="s">
        <v>286</v>
      </c>
      <c r="F7" s="854" t="s">
        <v>287</v>
      </c>
      <c r="G7" s="911" t="s">
        <v>288</v>
      </c>
    </row>
    <row r="8" spans="2:13" ht="35.25" customHeight="1" x14ac:dyDescent="0.3">
      <c r="B8" s="906"/>
      <c r="C8" s="910"/>
      <c r="D8" s="855"/>
      <c r="E8" s="855"/>
      <c r="F8" s="855"/>
      <c r="G8" s="912"/>
      <c r="I8" s="142"/>
    </row>
    <row r="9" spans="2:13" ht="18" customHeight="1" x14ac:dyDescent="0.25">
      <c r="B9" s="312" t="s">
        <v>8</v>
      </c>
      <c r="C9" s="348">
        <v>6952352.0878452705</v>
      </c>
      <c r="D9" s="800">
        <v>9774078.8879966326</v>
      </c>
      <c r="E9" s="337">
        <v>0</v>
      </c>
      <c r="F9" s="800">
        <v>3575173.9620877737</v>
      </c>
      <c r="G9" s="800">
        <v>6198904.9259088589</v>
      </c>
      <c r="H9" s="142"/>
      <c r="I9" s="142"/>
      <c r="J9" s="142"/>
      <c r="K9" s="142"/>
      <c r="L9" s="142"/>
      <c r="M9" s="142"/>
    </row>
    <row r="10" spans="2:13" ht="18" customHeight="1" x14ac:dyDescent="0.25">
      <c r="B10" s="312" t="s">
        <v>10</v>
      </c>
      <c r="C10" s="348">
        <v>915338.83477344131</v>
      </c>
      <c r="D10" s="800">
        <v>2640141.2183723254</v>
      </c>
      <c r="E10" s="800">
        <v>379639.00506999996</v>
      </c>
      <c r="F10" s="800">
        <v>2301595.8154933988</v>
      </c>
      <c r="G10" s="800">
        <v>718184.40794892656</v>
      </c>
      <c r="H10" s="142"/>
      <c r="I10" s="142"/>
      <c r="J10" s="142"/>
      <c r="K10" s="142"/>
      <c r="L10" s="142"/>
      <c r="M10" s="142"/>
    </row>
    <row r="11" spans="2:13" ht="18" customHeight="1" x14ac:dyDescent="0.25">
      <c r="B11" s="312" t="s">
        <v>12</v>
      </c>
      <c r="C11" s="348">
        <v>9715021.8594892193</v>
      </c>
      <c r="D11" s="800">
        <v>19128359.4464668</v>
      </c>
      <c r="E11" s="800">
        <v>727580</v>
      </c>
      <c r="F11" s="800">
        <v>7161014</v>
      </c>
      <c r="G11" s="800">
        <v>12694925.4464668</v>
      </c>
      <c r="H11" s="142"/>
      <c r="I11" s="142"/>
      <c r="J11" s="142"/>
      <c r="K11" s="142"/>
      <c r="L11" s="142"/>
      <c r="M11" s="142"/>
    </row>
    <row r="12" spans="2:13" ht="18" customHeight="1" x14ac:dyDescent="0.25">
      <c r="B12" s="312" t="s">
        <v>289</v>
      </c>
      <c r="C12" s="348">
        <v>4142886.134012118</v>
      </c>
      <c r="D12" s="801">
        <v>4677132.2284021629</v>
      </c>
      <c r="E12" s="337">
        <v>0</v>
      </c>
      <c r="F12" s="801">
        <v>961360.46657212207</v>
      </c>
      <c r="G12" s="800">
        <v>3715771.7618300407</v>
      </c>
      <c r="H12" s="142"/>
      <c r="I12" s="142"/>
      <c r="J12" s="142"/>
      <c r="K12" s="142"/>
      <c r="L12" s="142"/>
      <c r="M12" s="142"/>
    </row>
    <row r="13" spans="2:13" ht="18" customHeight="1" x14ac:dyDescent="0.25">
      <c r="B13" s="312" t="s">
        <v>16</v>
      </c>
      <c r="C13" s="348">
        <v>3470043.7817608584</v>
      </c>
      <c r="D13" s="800">
        <v>3951326.5537250228</v>
      </c>
      <c r="E13" s="800">
        <v>1015461.996135</v>
      </c>
      <c r="F13" s="800">
        <v>1481761.785998323</v>
      </c>
      <c r="G13" s="800">
        <v>3485026.7638617</v>
      </c>
      <c r="H13" s="142"/>
      <c r="I13" s="142"/>
      <c r="J13" s="142"/>
      <c r="K13" s="142"/>
      <c r="L13" s="142"/>
      <c r="M13" s="142"/>
    </row>
    <row r="14" spans="2:13" ht="18" customHeight="1" x14ac:dyDescent="0.25">
      <c r="B14" s="312" t="s">
        <v>18</v>
      </c>
      <c r="C14" s="348">
        <v>5179441.8509455658</v>
      </c>
      <c r="D14" s="800">
        <v>11370216.658368938</v>
      </c>
      <c r="E14" s="337">
        <v>0</v>
      </c>
      <c r="F14" s="800">
        <v>2344641.5733972508</v>
      </c>
      <c r="G14" s="800">
        <v>9025575.0849716868</v>
      </c>
      <c r="H14" s="142"/>
      <c r="I14" s="142"/>
      <c r="J14" s="142"/>
      <c r="K14" s="142"/>
      <c r="L14" s="142"/>
      <c r="M14" s="142"/>
    </row>
    <row r="15" spans="2:13" ht="18" customHeight="1" x14ac:dyDescent="0.25">
      <c r="B15" s="312" t="s">
        <v>20</v>
      </c>
      <c r="C15" s="348">
        <v>1947292.2615399403</v>
      </c>
      <c r="D15" s="800">
        <v>2629712.2099828785</v>
      </c>
      <c r="E15" s="337">
        <v>0</v>
      </c>
      <c r="F15" s="800">
        <v>537486.80345202796</v>
      </c>
      <c r="G15" s="800">
        <v>2092225.4065308506</v>
      </c>
      <c r="H15" s="142"/>
      <c r="I15" s="142"/>
      <c r="J15" s="142"/>
      <c r="K15" s="142"/>
      <c r="L15" s="142"/>
      <c r="M15" s="142"/>
    </row>
    <row r="16" spans="2:13" ht="18" customHeight="1" x14ac:dyDescent="0.25">
      <c r="B16" s="312" t="s">
        <v>22</v>
      </c>
      <c r="C16" s="348">
        <v>3427832.8516302388</v>
      </c>
      <c r="D16" s="800">
        <v>6371528.8807152119</v>
      </c>
      <c r="E16" s="337">
        <v>0</v>
      </c>
      <c r="F16" s="800">
        <v>475667.16862559319</v>
      </c>
      <c r="G16" s="800">
        <v>5895861.7120896187</v>
      </c>
      <c r="H16" s="142"/>
      <c r="I16" s="142"/>
      <c r="J16" s="142"/>
      <c r="K16" s="142"/>
      <c r="L16" s="142"/>
      <c r="M16" s="142"/>
    </row>
    <row r="17" spans="2:13" ht="18" customHeight="1" x14ac:dyDescent="0.25">
      <c r="B17" s="312" t="s">
        <v>24</v>
      </c>
      <c r="C17" s="348">
        <v>244880.91542787277</v>
      </c>
      <c r="D17" s="800">
        <v>599481.06688671513</v>
      </c>
      <c r="E17" s="800">
        <v>11767.845332701398</v>
      </c>
      <c r="F17" s="800">
        <v>100192.97138287498</v>
      </c>
      <c r="G17" s="800">
        <v>511055.94083654147</v>
      </c>
      <c r="H17" s="142"/>
      <c r="I17" s="142"/>
      <c r="J17" s="142"/>
      <c r="K17" s="142"/>
      <c r="L17" s="142"/>
      <c r="M17" s="142"/>
    </row>
    <row r="18" spans="2:13" ht="18" customHeight="1" x14ac:dyDescent="0.25">
      <c r="B18" s="312" t="s">
        <v>26</v>
      </c>
      <c r="C18" s="348">
        <v>1188567.2052172085</v>
      </c>
      <c r="D18" s="800">
        <v>1450982.8503580787</v>
      </c>
      <c r="E18" s="337">
        <v>0</v>
      </c>
      <c r="F18" s="800">
        <v>131105.14922011626</v>
      </c>
      <c r="G18" s="800">
        <v>1319877.7011379625</v>
      </c>
      <c r="H18" s="142"/>
      <c r="I18" s="142"/>
      <c r="J18" s="142"/>
      <c r="K18" s="142"/>
      <c r="L18" s="142"/>
      <c r="M18" s="142"/>
    </row>
    <row r="19" spans="2:13" ht="18" customHeight="1" x14ac:dyDescent="0.25">
      <c r="B19" s="312" t="s">
        <v>28</v>
      </c>
      <c r="C19" s="348">
        <v>4092795.0641055428</v>
      </c>
      <c r="D19" s="800">
        <v>5196873.7905548699</v>
      </c>
      <c r="E19" s="337">
        <v>0</v>
      </c>
      <c r="F19" s="800">
        <v>491617.00611000002</v>
      </c>
      <c r="G19" s="800">
        <v>4705256.7844448695</v>
      </c>
      <c r="H19" s="142"/>
      <c r="I19" s="142"/>
      <c r="J19" s="142"/>
      <c r="K19" s="142"/>
      <c r="L19" s="142"/>
      <c r="M19" s="142"/>
    </row>
    <row r="20" spans="2:13" ht="18" customHeight="1" x14ac:dyDescent="0.25">
      <c r="B20" s="312" t="s">
        <v>30</v>
      </c>
      <c r="C20" s="348">
        <v>537434.96424571425</v>
      </c>
      <c r="D20" s="800">
        <v>709062.068558158</v>
      </c>
      <c r="E20" s="802">
        <v>0</v>
      </c>
      <c r="F20" s="800">
        <v>170714.69924748733</v>
      </c>
      <c r="G20" s="800">
        <v>538347.36931067065</v>
      </c>
      <c r="H20" s="142"/>
      <c r="I20" s="142"/>
      <c r="J20" s="142"/>
      <c r="K20" s="142"/>
      <c r="L20" s="142"/>
      <c r="M20" s="142"/>
    </row>
    <row r="21" spans="2:13" ht="18" customHeight="1" x14ac:dyDescent="0.25">
      <c r="B21" s="312" t="s">
        <v>32</v>
      </c>
      <c r="C21" s="348">
        <v>37091579.817732334</v>
      </c>
      <c r="D21" s="800">
        <v>58870062.07963106</v>
      </c>
      <c r="E21" s="800">
        <v>8339226.6137600001</v>
      </c>
      <c r="F21" s="800">
        <v>20744835.124574427</v>
      </c>
      <c r="G21" s="800">
        <v>46464453.568816632</v>
      </c>
      <c r="H21" s="142"/>
      <c r="I21" s="142"/>
      <c r="J21" s="142"/>
      <c r="K21" s="142"/>
      <c r="L21" s="142"/>
      <c r="M21" s="142"/>
    </row>
    <row r="22" spans="2:13" ht="18" customHeight="1" thickBot="1" x14ac:dyDescent="0.35">
      <c r="B22" s="702" t="s">
        <v>90</v>
      </c>
      <c r="C22" s="772">
        <v>78905467.62872532</v>
      </c>
      <c r="D22" s="773">
        <v>127368957.94001886</v>
      </c>
      <c r="E22" s="773">
        <v>10473675.460297702</v>
      </c>
      <c r="F22" s="773">
        <v>40477166.526161402</v>
      </c>
      <c r="G22" s="773">
        <v>97365466.874155164</v>
      </c>
      <c r="H22" s="142"/>
      <c r="I22" s="142"/>
      <c r="J22" s="142"/>
      <c r="K22" s="142"/>
      <c r="L22" s="142"/>
      <c r="M22" s="142"/>
    </row>
    <row r="23" spans="2:13" x14ac:dyDescent="0.3">
      <c r="J23" s="142"/>
    </row>
    <row r="24" spans="2:13" x14ac:dyDescent="0.3">
      <c r="B24" s="143"/>
      <c r="I24" s="142"/>
    </row>
    <row r="26" spans="2:13" x14ac:dyDescent="0.3">
      <c r="G26" s="140">
        <v>67</v>
      </c>
    </row>
    <row r="27" spans="2:13" x14ac:dyDescent="0.3">
      <c r="B27" s="144"/>
    </row>
    <row r="31" spans="2:13" x14ac:dyDescent="0.3">
      <c r="G31" s="142"/>
    </row>
  </sheetData>
  <mergeCells count="9">
    <mergeCell ref="B3:G3"/>
    <mergeCell ref="F5:G5"/>
    <mergeCell ref="B6:B8"/>
    <mergeCell ref="C6:C8"/>
    <mergeCell ref="D6:G6"/>
    <mergeCell ref="D7:D8"/>
    <mergeCell ref="E7:E8"/>
    <mergeCell ref="F7:F8"/>
    <mergeCell ref="G7:G8"/>
  </mergeCells>
  <pageMargins left="0.7" right="0.7" top="0.75" bottom="0.75" header="0.3" footer="0.3"/>
  <pageSetup paperSize="9" scale="83"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S64"/>
  <sheetViews>
    <sheetView showGridLines="0" view="pageBreakPreview" zoomScaleNormal="100" zoomScaleSheetLayoutView="100" workbookViewId="0"/>
  </sheetViews>
  <sheetFormatPr defaultColWidth="9.109375" defaultRowHeight="13.2" x14ac:dyDescent="0.3"/>
  <cols>
    <col min="1" max="1" width="3.6640625" style="140" customWidth="1"/>
    <col min="2" max="10" width="18.6640625" style="140" customWidth="1"/>
    <col min="11" max="11" width="7.33203125" style="140" customWidth="1"/>
    <col min="12" max="12" width="11.5546875" style="140" bestFit="1" customWidth="1"/>
    <col min="13" max="19" width="11.88671875" style="140" customWidth="1"/>
    <col min="20" max="16384" width="9.109375" style="140"/>
  </cols>
  <sheetData>
    <row r="1" spans="2:10" x14ac:dyDescent="0.3">
      <c r="B1" s="139"/>
      <c r="C1" s="139"/>
      <c r="D1" s="139"/>
      <c r="E1" s="139"/>
    </row>
    <row r="2" spans="2:10" ht="13.8" x14ac:dyDescent="0.3">
      <c r="B2" s="671" t="s">
        <v>290</v>
      </c>
      <c r="C2" s="671"/>
      <c r="D2" s="671"/>
      <c r="E2" s="671"/>
      <c r="F2" s="672"/>
      <c r="G2" s="672"/>
      <c r="H2" s="672"/>
      <c r="I2" s="672"/>
      <c r="J2" s="672"/>
    </row>
    <row r="3" spans="2:10" ht="15.6" x14ac:dyDescent="0.3">
      <c r="B3" s="913" t="s">
        <v>291</v>
      </c>
      <c r="C3" s="913"/>
      <c r="D3" s="913"/>
      <c r="E3" s="913"/>
      <c r="F3" s="913"/>
      <c r="G3" s="913"/>
      <c r="H3" s="913"/>
      <c r="I3" s="913"/>
      <c r="J3" s="913"/>
    </row>
    <row r="4" spans="2:10" x14ac:dyDescent="0.3">
      <c r="B4" s="194"/>
      <c r="C4" s="145"/>
      <c r="D4" s="145"/>
      <c r="E4" s="145"/>
      <c r="F4" s="145"/>
      <c r="G4" s="145"/>
      <c r="H4" s="145"/>
      <c r="I4" s="145"/>
      <c r="J4" s="146"/>
    </row>
    <row r="5" spans="2:10" ht="13.8" thickBot="1" x14ac:dyDescent="0.35">
      <c r="B5" s="194"/>
      <c r="C5" s="145"/>
      <c r="D5" s="145"/>
      <c r="E5" s="145"/>
      <c r="F5" s="145"/>
      <c r="G5" s="145"/>
      <c r="H5" s="145"/>
      <c r="I5" s="905" t="s">
        <v>204</v>
      </c>
      <c r="J5" s="905"/>
    </row>
    <row r="6" spans="2:10" ht="32.4" customHeight="1" thickBot="1" x14ac:dyDescent="0.35">
      <c r="B6" s="900" t="s">
        <v>235</v>
      </c>
      <c r="C6" s="859" t="s">
        <v>292</v>
      </c>
      <c r="D6" s="859"/>
      <c r="E6" s="859"/>
      <c r="F6" s="859"/>
      <c r="G6" s="859"/>
      <c r="H6" s="859"/>
      <c r="I6" s="859"/>
      <c r="J6" s="858"/>
    </row>
    <row r="7" spans="2:10" ht="53.4" thickBot="1" x14ac:dyDescent="0.35">
      <c r="B7" s="901"/>
      <c r="C7" s="305" t="s">
        <v>218</v>
      </c>
      <c r="D7" s="278" t="s">
        <v>219</v>
      </c>
      <c r="E7" s="270" t="s">
        <v>220</v>
      </c>
      <c r="F7" s="278" t="s">
        <v>221</v>
      </c>
      <c r="G7" s="278" t="s">
        <v>293</v>
      </c>
      <c r="H7" s="278" t="s">
        <v>223</v>
      </c>
      <c r="I7" s="278" t="s">
        <v>224</v>
      </c>
      <c r="J7" s="278" t="s">
        <v>225</v>
      </c>
    </row>
    <row r="8" spans="2:10" ht="19.95" customHeight="1" x14ac:dyDescent="0.25">
      <c r="B8" s="312" t="s">
        <v>8</v>
      </c>
      <c r="C8" s="350">
        <v>37170.712237200001</v>
      </c>
      <c r="D8" s="350">
        <v>1658259.4297231361</v>
      </c>
      <c r="E8" s="350">
        <v>684528.08069800388</v>
      </c>
      <c r="F8" s="350">
        <v>34420.780146780678</v>
      </c>
      <c r="G8" s="350">
        <v>1837672.0583587694</v>
      </c>
      <c r="H8" s="350">
        <v>262593.95539264072</v>
      </c>
      <c r="I8" s="350">
        <f t="shared" ref="I8:I20" si="0">SUM(C8:H8)</f>
        <v>4514645.0165565312</v>
      </c>
      <c r="J8" s="350">
        <f>((((C8+D8+E8+F8)^2)+(G8^2)+(H8^2))^0.5)</f>
        <v>3045524.6097622584</v>
      </c>
    </row>
    <row r="9" spans="2:10" ht="19.95" customHeight="1" x14ac:dyDescent="0.25">
      <c r="B9" s="312" t="s">
        <v>10</v>
      </c>
      <c r="C9" s="350">
        <v>41822.239000519607</v>
      </c>
      <c r="D9" s="350">
        <v>250100.70194505836</v>
      </c>
      <c r="E9" s="350">
        <v>46986.74226337194</v>
      </c>
      <c r="F9" s="350">
        <v>15065.417443478585</v>
      </c>
      <c r="G9" s="350">
        <v>260494.86461996898</v>
      </c>
      <c r="H9" s="350">
        <v>52577.274642040487</v>
      </c>
      <c r="I9" s="350">
        <f t="shared" si="0"/>
        <v>667047.23991443799</v>
      </c>
      <c r="J9" s="350">
        <f t="shared" ref="J9:J20" si="1">((((C9+D9+E9+F9)^2)+(G9^2)+(H9^2))^0.5)</f>
        <v>442628.8695781799</v>
      </c>
    </row>
    <row r="10" spans="2:10" ht="19.95" customHeight="1" x14ac:dyDescent="0.25">
      <c r="B10" s="312" t="s">
        <v>12</v>
      </c>
      <c r="C10" s="350">
        <v>406141.19569005352</v>
      </c>
      <c r="D10" s="350">
        <v>1946540</v>
      </c>
      <c r="E10" s="350">
        <v>1940186.7714150753</v>
      </c>
      <c r="F10" s="350">
        <v>362951.99235731445</v>
      </c>
      <c r="G10" s="350">
        <v>2309772.8822880867</v>
      </c>
      <c r="H10" s="350">
        <v>395734.80809983989</v>
      </c>
      <c r="I10" s="350">
        <f t="shared" si="0"/>
        <v>7361327.6498503704</v>
      </c>
      <c r="J10" s="350">
        <f t="shared" si="1"/>
        <v>5212323.5031053182</v>
      </c>
    </row>
    <row r="11" spans="2:10" ht="19.95" customHeight="1" x14ac:dyDescent="0.25">
      <c r="B11" s="312" t="s">
        <v>14</v>
      </c>
      <c r="C11" s="350">
        <v>227968.59328945211</v>
      </c>
      <c r="D11" s="350">
        <v>397353.48169840011</v>
      </c>
      <c r="E11" s="350">
        <v>357246.76786556904</v>
      </c>
      <c r="F11" s="350">
        <v>45305.85488494637</v>
      </c>
      <c r="G11" s="350">
        <v>810275.71638859413</v>
      </c>
      <c r="H11" s="350">
        <v>113760.72366842123</v>
      </c>
      <c r="I11" s="350">
        <f t="shared" si="0"/>
        <v>1951911.1377953831</v>
      </c>
      <c r="J11" s="350">
        <f t="shared" si="1"/>
        <v>1313778.7610816949</v>
      </c>
    </row>
    <row r="12" spans="2:10" ht="19.95" customHeight="1" x14ac:dyDescent="0.25">
      <c r="B12" s="312" t="s">
        <v>16</v>
      </c>
      <c r="C12" s="350">
        <v>222531.72210164601</v>
      </c>
      <c r="D12" s="350">
        <v>139742.53393534978</v>
      </c>
      <c r="E12" s="350">
        <v>396537.77023843769</v>
      </c>
      <c r="F12" s="350">
        <v>19712.119004460321</v>
      </c>
      <c r="G12" s="350">
        <v>690279.99537038384</v>
      </c>
      <c r="H12" s="350">
        <v>101701.39507728048</v>
      </c>
      <c r="I12" s="350">
        <f t="shared" si="0"/>
        <v>1570505.535727558</v>
      </c>
      <c r="J12" s="350">
        <f t="shared" si="1"/>
        <v>1045432.6810239822</v>
      </c>
    </row>
    <row r="13" spans="2:10" ht="19.95" customHeight="1" x14ac:dyDescent="0.25">
      <c r="B13" s="312" t="s">
        <v>18</v>
      </c>
      <c r="C13" s="350">
        <v>38586.632801600004</v>
      </c>
      <c r="D13" s="350">
        <v>737708.39232440828</v>
      </c>
      <c r="E13" s="350">
        <v>2567179.5213412447</v>
      </c>
      <c r="F13" s="350">
        <v>175983.37021164317</v>
      </c>
      <c r="G13" s="350">
        <v>1019023.3792798624</v>
      </c>
      <c r="H13" s="350">
        <v>207949.50881949396</v>
      </c>
      <c r="I13" s="350">
        <f t="shared" si="0"/>
        <v>4746430.8047782527</v>
      </c>
      <c r="J13" s="350">
        <f t="shared" si="1"/>
        <v>3669909.4911197708</v>
      </c>
    </row>
    <row r="14" spans="2:10" ht="19.95" customHeight="1" x14ac:dyDescent="0.25">
      <c r="B14" s="312" t="s">
        <v>20</v>
      </c>
      <c r="C14" s="350">
        <v>131713.82990458628</v>
      </c>
      <c r="D14" s="350">
        <v>239167.00000000003</v>
      </c>
      <c r="E14" s="350">
        <v>269951.93917307147</v>
      </c>
      <c r="F14" s="350">
        <v>42578.477928233333</v>
      </c>
      <c r="G14" s="350">
        <v>730095.25711744977</v>
      </c>
      <c r="H14" s="350">
        <v>84578.635004817392</v>
      </c>
      <c r="I14" s="350">
        <f t="shared" si="0"/>
        <v>1498085.1391281583</v>
      </c>
      <c r="J14" s="350">
        <f t="shared" si="1"/>
        <v>1003615.246246698</v>
      </c>
    </row>
    <row r="15" spans="2:10" ht="19.95" customHeight="1" x14ac:dyDescent="0.25">
      <c r="B15" s="312" t="s">
        <v>22</v>
      </c>
      <c r="C15" s="350">
        <v>130515.75874040002</v>
      </c>
      <c r="D15" s="350">
        <v>743023.70058009739</v>
      </c>
      <c r="E15" s="350">
        <v>1115074.0514182018</v>
      </c>
      <c r="F15" s="350">
        <v>138339.87584466516</v>
      </c>
      <c r="G15" s="350">
        <v>1306675.2558294279</v>
      </c>
      <c r="H15" s="350">
        <v>164407.33367966604</v>
      </c>
      <c r="I15" s="350">
        <f t="shared" si="0"/>
        <v>3598035.9760924587</v>
      </c>
      <c r="J15" s="350">
        <f t="shared" si="1"/>
        <v>2501671.5820153132</v>
      </c>
    </row>
    <row r="16" spans="2:10" ht="19.95" customHeight="1" x14ac:dyDescent="0.25">
      <c r="B16" s="312" t="s">
        <v>24</v>
      </c>
      <c r="C16" s="350">
        <v>11565.549770909591</v>
      </c>
      <c r="D16" s="350">
        <v>44196.632218605257</v>
      </c>
      <c r="E16" s="350">
        <v>20081.126849531396</v>
      </c>
      <c r="F16" s="350">
        <v>5271.1801668363996</v>
      </c>
      <c r="G16" s="350">
        <v>147319.46821577527</v>
      </c>
      <c r="H16" s="350">
        <v>16395.236085934761</v>
      </c>
      <c r="I16" s="350">
        <f t="shared" si="0"/>
        <v>244829.19330759268</v>
      </c>
      <c r="J16" s="350">
        <f t="shared" si="1"/>
        <v>168971.56508826511</v>
      </c>
    </row>
    <row r="17" spans="2:18" ht="19.95" customHeight="1" x14ac:dyDescent="0.25">
      <c r="B17" s="312" t="s">
        <v>26</v>
      </c>
      <c r="C17" s="350">
        <v>60374.156716793077</v>
      </c>
      <c r="D17" s="350">
        <v>298209.433447577</v>
      </c>
      <c r="E17" s="350">
        <v>66931.40387165104</v>
      </c>
      <c r="F17" s="350">
        <v>13430.826940013909</v>
      </c>
      <c r="G17" s="350">
        <v>317526.46210815402</v>
      </c>
      <c r="H17" s="350">
        <v>37503.241452686874</v>
      </c>
      <c r="I17" s="350">
        <f t="shared" si="0"/>
        <v>793975.52453687589</v>
      </c>
      <c r="J17" s="350">
        <f t="shared" si="1"/>
        <v>543049.70399651711</v>
      </c>
    </row>
    <row r="18" spans="2:18" ht="19.95" customHeight="1" x14ac:dyDescent="0.25">
      <c r="B18" s="312" t="s">
        <v>28</v>
      </c>
      <c r="C18" s="350">
        <v>207541.61813197337</v>
      </c>
      <c r="D18" s="350">
        <v>418052.50269199396</v>
      </c>
      <c r="E18" s="350">
        <v>502017.33388869744</v>
      </c>
      <c r="F18" s="350">
        <v>43443.323330099098</v>
      </c>
      <c r="G18" s="350">
        <v>739250.75776117854</v>
      </c>
      <c r="H18" s="350">
        <v>112258.37</v>
      </c>
      <c r="I18" s="350">
        <f t="shared" si="0"/>
        <v>2022563.9058039421</v>
      </c>
      <c r="J18" s="350">
        <f t="shared" si="1"/>
        <v>1389410.9966681278</v>
      </c>
    </row>
    <row r="19" spans="2:18" ht="19.95" customHeight="1" x14ac:dyDescent="0.25">
      <c r="B19" s="312" t="s">
        <v>30</v>
      </c>
      <c r="C19" s="350">
        <v>28050.995321315069</v>
      </c>
      <c r="D19" s="350">
        <v>78262.561000000016</v>
      </c>
      <c r="E19" s="350">
        <v>84096.533914966451</v>
      </c>
      <c r="F19" s="350">
        <v>2708.3379823458886</v>
      </c>
      <c r="G19" s="350">
        <v>96563.742014189163</v>
      </c>
      <c r="H19" s="350">
        <v>17622.610592321667</v>
      </c>
      <c r="I19" s="350">
        <f t="shared" si="0"/>
        <v>307304.78082513827</v>
      </c>
      <c r="J19" s="350">
        <f t="shared" si="1"/>
        <v>216632.96146594276</v>
      </c>
    </row>
    <row r="20" spans="2:18" ht="19.95" customHeight="1" x14ac:dyDescent="0.25">
      <c r="B20" s="312" t="s">
        <v>32</v>
      </c>
      <c r="C20" s="350">
        <v>662726.1086283999</v>
      </c>
      <c r="D20" s="350">
        <v>7172752.1577993557</v>
      </c>
      <c r="E20" s="350">
        <v>12225607.887745101</v>
      </c>
      <c r="F20" s="350">
        <v>107372.51060438553</v>
      </c>
      <c r="G20" s="350">
        <v>3564919.3722970001</v>
      </c>
      <c r="H20" s="350">
        <v>962264.15659978706</v>
      </c>
      <c r="I20" s="350">
        <f t="shared" si="0"/>
        <v>24695642.193674028</v>
      </c>
      <c r="J20" s="350">
        <f t="shared" si="1"/>
        <v>20503690.578792963</v>
      </c>
    </row>
    <row r="21" spans="2:18" ht="19.95" customHeight="1" thickBot="1" x14ac:dyDescent="0.35">
      <c r="B21" s="702" t="s">
        <v>90</v>
      </c>
      <c r="C21" s="803">
        <f t="shared" ref="C21:J21" si="2">SUM(C8:C20)</f>
        <v>2206709.1123348484</v>
      </c>
      <c r="D21" s="803">
        <f t="shared" si="2"/>
        <v>14123368.527363982</v>
      </c>
      <c r="E21" s="803">
        <f t="shared" si="2"/>
        <v>20276425.930682924</v>
      </c>
      <c r="F21" s="803">
        <f t="shared" si="2"/>
        <v>1006584.0668452028</v>
      </c>
      <c r="G21" s="803">
        <f t="shared" si="2"/>
        <v>13829869.211648839</v>
      </c>
      <c r="H21" s="803">
        <f t="shared" si="2"/>
        <v>2529347.2491149306</v>
      </c>
      <c r="I21" s="803">
        <f t="shared" si="2"/>
        <v>53972304.097990721</v>
      </c>
      <c r="J21" s="803">
        <f t="shared" si="2"/>
        <v>41056640.549945027</v>
      </c>
    </row>
    <row r="22" spans="2:18" x14ac:dyDescent="0.3">
      <c r="B22" s="194"/>
      <c r="C22" s="145"/>
      <c r="D22" s="145"/>
      <c r="E22" s="145"/>
      <c r="F22" s="145"/>
      <c r="G22" s="145"/>
      <c r="H22" s="145"/>
      <c r="I22" s="145"/>
      <c r="J22" s="146"/>
    </row>
    <row r="23" spans="2:18" ht="13.8" thickBot="1" x14ac:dyDescent="0.35">
      <c r="B23" s="145"/>
      <c r="C23" s="145"/>
      <c r="D23" s="145"/>
      <c r="E23" s="145"/>
      <c r="F23" s="145"/>
      <c r="G23" s="145"/>
      <c r="H23" s="145"/>
      <c r="I23" s="905" t="s">
        <v>204</v>
      </c>
      <c r="J23" s="905"/>
    </row>
    <row r="24" spans="2:18" ht="27.6" customHeight="1" thickBot="1" x14ac:dyDescent="0.35">
      <c r="B24" s="900" t="s">
        <v>235</v>
      </c>
      <c r="C24" s="859" t="s">
        <v>294</v>
      </c>
      <c r="D24" s="859"/>
      <c r="E24" s="859"/>
      <c r="F24" s="859"/>
      <c r="G24" s="859"/>
      <c r="H24" s="859"/>
      <c r="I24" s="859"/>
      <c r="J24" s="858"/>
    </row>
    <row r="25" spans="2:18" ht="53.4" thickBot="1" x14ac:dyDescent="0.35">
      <c r="B25" s="901"/>
      <c r="C25" s="305" t="s">
        <v>218</v>
      </c>
      <c r="D25" s="278" t="s">
        <v>219</v>
      </c>
      <c r="E25" s="270" t="s">
        <v>220</v>
      </c>
      <c r="F25" s="278" t="s">
        <v>221</v>
      </c>
      <c r="G25" s="278" t="s">
        <v>293</v>
      </c>
      <c r="H25" s="278" t="s">
        <v>223</v>
      </c>
      <c r="I25" s="278" t="s">
        <v>224</v>
      </c>
      <c r="J25" s="278" t="s">
        <v>225</v>
      </c>
    </row>
    <row r="26" spans="2:18" ht="19.95" customHeight="1" x14ac:dyDescent="0.25">
      <c r="B26" s="312" t="s">
        <v>8</v>
      </c>
      <c r="C26" s="350">
        <v>69234.194113919992</v>
      </c>
      <c r="D26" s="350">
        <v>1949542.1245375006</v>
      </c>
      <c r="E26" s="350">
        <v>1149167.2120184321</v>
      </c>
      <c r="F26" s="350">
        <v>35711.196892050255</v>
      </c>
      <c r="G26" s="350">
        <v>1766754.77103242</v>
      </c>
      <c r="H26" s="350">
        <v>283735.27564468933</v>
      </c>
      <c r="I26" s="350">
        <f>SUM(C26:H26)</f>
        <v>5254144.774239013</v>
      </c>
      <c r="J26" s="350">
        <f>((((C26+D26+E26+F26)^2)+(G26^2)+(H26^2))^0.5)</f>
        <v>3669513.8289752654</v>
      </c>
      <c r="K26" s="142"/>
      <c r="L26" s="142"/>
      <c r="M26" s="142"/>
      <c r="N26" s="142"/>
      <c r="O26" s="142"/>
      <c r="P26" s="142"/>
      <c r="Q26" s="142"/>
      <c r="R26" s="142"/>
    </row>
    <row r="27" spans="2:18" ht="19.95" customHeight="1" x14ac:dyDescent="0.25">
      <c r="B27" s="312" t="s">
        <v>10</v>
      </c>
      <c r="C27" s="350">
        <v>41240.567260264761</v>
      </c>
      <c r="D27" s="350">
        <v>446638.07461979275</v>
      </c>
      <c r="E27" s="350">
        <v>35122.187243020184</v>
      </c>
      <c r="F27" s="350">
        <v>9512.4305093196926</v>
      </c>
      <c r="G27" s="350">
        <v>194509.76636086337</v>
      </c>
      <c r="H27" s="350">
        <v>48314.289992668004</v>
      </c>
      <c r="I27" s="350">
        <f t="shared" ref="I27:I38" si="3">SUM(C27:H27)</f>
        <v>775337.31598592864</v>
      </c>
      <c r="J27" s="350">
        <f t="shared" ref="J27:J38" si="4">((((C27+D27+E27+F27)^2)+(G27^2)+(H27^2))^0.5)</f>
        <v>568980.39642115461</v>
      </c>
      <c r="K27" s="142"/>
      <c r="L27" s="142"/>
      <c r="M27" s="142"/>
      <c r="N27" s="142"/>
      <c r="O27" s="142"/>
      <c r="P27" s="142"/>
      <c r="Q27" s="142"/>
      <c r="R27" s="142"/>
    </row>
    <row r="28" spans="2:18" ht="19.95" customHeight="1" x14ac:dyDescent="0.25">
      <c r="B28" s="312" t="s">
        <v>12</v>
      </c>
      <c r="C28" s="350">
        <v>257548.72</v>
      </c>
      <c r="D28" s="350">
        <v>1690242</v>
      </c>
      <c r="E28" s="350">
        <v>1976881.7827240396</v>
      </c>
      <c r="F28" s="350">
        <v>351152.76884785516</v>
      </c>
      <c r="G28" s="350">
        <v>1889344.2028985131</v>
      </c>
      <c r="H28" s="350">
        <v>360373.39615160233</v>
      </c>
      <c r="I28" s="350">
        <f t="shared" si="3"/>
        <v>6525542.870622009</v>
      </c>
      <c r="J28" s="350">
        <f t="shared" si="4"/>
        <v>4688514.930624933</v>
      </c>
      <c r="K28" s="142"/>
      <c r="L28" s="142"/>
      <c r="M28" s="142"/>
      <c r="N28" s="142"/>
      <c r="O28" s="142"/>
      <c r="P28" s="142"/>
      <c r="Q28" s="142"/>
      <c r="R28" s="142"/>
    </row>
    <row r="29" spans="2:18" ht="19.95" customHeight="1" x14ac:dyDescent="0.25">
      <c r="B29" s="312" t="s">
        <v>14</v>
      </c>
      <c r="C29" s="350">
        <v>216504.43760456424</v>
      </c>
      <c r="D29" s="350">
        <v>483754.19289959129</v>
      </c>
      <c r="E29" s="350">
        <v>641523.03901166213</v>
      </c>
      <c r="F29" s="350">
        <v>36811.916101442344</v>
      </c>
      <c r="G29" s="350">
        <v>536534.58738493396</v>
      </c>
      <c r="H29" s="350">
        <v>107250.19691467439</v>
      </c>
      <c r="I29" s="350">
        <f t="shared" si="3"/>
        <v>2022378.3699168686</v>
      </c>
      <c r="J29" s="350">
        <f t="shared" si="4"/>
        <v>1483203.371929693</v>
      </c>
      <c r="K29" s="142"/>
      <c r="L29" s="142"/>
      <c r="M29" s="142"/>
      <c r="N29" s="142"/>
      <c r="O29" s="142"/>
      <c r="P29" s="142"/>
      <c r="Q29" s="142"/>
      <c r="R29" s="142"/>
    </row>
    <row r="30" spans="2:18" ht="19.95" customHeight="1" x14ac:dyDescent="0.25">
      <c r="B30" s="312" t="s">
        <v>16</v>
      </c>
      <c r="C30" s="350">
        <v>157626.37864529632</v>
      </c>
      <c r="D30" s="350">
        <v>529817.66409893229</v>
      </c>
      <c r="E30" s="350">
        <v>862055.5159220082</v>
      </c>
      <c r="F30" s="350">
        <v>27497.257743525995</v>
      </c>
      <c r="G30" s="350">
        <v>623374.74325742677</v>
      </c>
      <c r="H30" s="350">
        <v>92885.781602238945</v>
      </c>
      <c r="I30" s="350">
        <f t="shared" si="3"/>
        <v>2293257.3412694284</v>
      </c>
      <c r="J30" s="350">
        <f t="shared" si="4"/>
        <v>1698276.4197625923</v>
      </c>
      <c r="K30" s="142"/>
      <c r="L30" s="142"/>
      <c r="M30" s="142"/>
      <c r="N30" s="142"/>
      <c r="O30" s="142"/>
      <c r="P30" s="142"/>
      <c r="Q30" s="142"/>
      <c r="R30" s="142"/>
    </row>
    <row r="31" spans="2:18" ht="19.95" customHeight="1" x14ac:dyDescent="0.25">
      <c r="B31" s="312" t="s">
        <v>18</v>
      </c>
      <c r="C31" s="350">
        <v>51400.252725360006</v>
      </c>
      <c r="D31" s="350">
        <v>822305.78362000035</v>
      </c>
      <c r="E31" s="350">
        <v>1455509.0240763046</v>
      </c>
      <c r="F31" s="350">
        <v>134241.75700201152</v>
      </c>
      <c r="G31" s="350">
        <v>1101149.4440477358</v>
      </c>
      <c r="H31" s="350">
        <v>170800.74113667104</v>
      </c>
      <c r="I31" s="350">
        <f t="shared" si="3"/>
        <v>3735407.0026080832</v>
      </c>
      <c r="J31" s="350">
        <f t="shared" si="4"/>
        <v>2703760.8035125192</v>
      </c>
      <c r="K31" s="142"/>
      <c r="L31" s="142"/>
      <c r="M31" s="142"/>
      <c r="N31" s="142"/>
      <c r="O31" s="142"/>
      <c r="P31" s="142"/>
      <c r="Q31" s="142"/>
      <c r="R31" s="142"/>
    </row>
    <row r="32" spans="2:18" ht="19.95" customHeight="1" x14ac:dyDescent="0.25">
      <c r="B32" s="312" t="s">
        <v>20</v>
      </c>
      <c r="C32" s="350">
        <v>114547.57503147121</v>
      </c>
      <c r="D32" s="350">
        <v>278851.23175599996</v>
      </c>
      <c r="E32" s="350">
        <v>179320.90984988832</v>
      </c>
      <c r="F32" s="350">
        <v>28674.936807337315</v>
      </c>
      <c r="G32" s="350">
        <v>542331.65274002659</v>
      </c>
      <c r="H32" s="350">
        <v>74222.414015506234</v>
      </c>
      <c r="I32" s="350">
        <f t="shared" si="3"/>
        <v>1217948.7202002297</v>
      </c>
      <c r="J32" s="350">
        <f t="shared" si="4"/>
        <v>813208.53260272974</v>
      </c>
      <c r="K32" s="142"/>
      <c r="L32" s="142"/>
      <c r="M32" s="142"/>
      <c r="N32" s="142"/>
      <c r="O32" s="142"/>
      <c r="P32" s="142"/>
      <c r="Q32" s="142"/>
      <c r="R32" s="142"/>
    </row>
    <row r="33" spans="2:19" ht="19.95" customHeight="1" x14ac:dyDescent="0.25">
      <c r="B33" s="312" t="s">
        <v>22</v>
      </c>
      <c r="C33" s="350">
        <v>94900.508297920009</v>
      </c>
      <c r="D33" s="350">
        <v>567276.75720996107</v>
      </c>
      <c r="E33" s="350">
        <v>1321211.966196259</v>
      </c>
      <c r="F33" s="350">
        <v>40378.197758252863</v>
      </c>
      <c r="G33" s="350">
        <v>955536.45055739197</v>
      </c>
      <c r="H33" s="350">
        <v>126135.96971742868</v>
      </c>
      <c r="I33" s="350">
        <f t="shared" si="3"/>
        <v>3105439.8497372135</v>
      </c>
      <c r="J33" s="350">
        <f t="shared" si="4"/>
        <v>2241560.7954622144</v>
      </c>
      <c r="K33" s="142"/>
      <c r="L33" s="142"/>
      <c r="M33" s="142"/>
      <c r="N33" s="142"/>
      <c r="O33" s="142"/>
      <c r="P33" s="142"/>
      <c r="Q33" s="142"/>
      <c r="R33" s="142"/>
    </row>
    <row r="34" spans="2:19" ht="19.95" customHeight="1" x14ac:dyDescent="0.25">
      <c r="B34" s="312" t="s">
        <v>24</v>
      </c>
      <c r="C34" s="350">
        <v>1800.9174519252599</v>
      </c>
      <c r="D34" s="350">
        <v>31973.357417730967</v>
      </c>
      <c r="E34" s="350">
        <v>51744.015660030025</v>
      </c>
      <c r="F34" s="350">
        <v>5754.6146098101672</v>
      </c>
      <c r="G34" s="350">
        <v>122510.26679023654</v>
      </c>
      <c r="H34" s="350">
        <v>12989.467508590404</v>
      </c>
      <c r="I34" s="350">
        <f t="shared" si="3"/>
        <v>226772.63943832336</v>
      </c>
      <c r="J34" s="350">
        <f t="shared" si="4"/>
        <v>153323.95425299718</v>
      </c>
      <c r="K34" s="142"/>
      <c r="L34" s="142"/>
      <c r="M34" s="142"/>
      <c r="N34" s="142"/>
      <c r="O34" s="142"/>
      <c r="P34" s="142"/>
      <c r="Q34" s="142"/>
      <c r="R34" s="142"/>
    </row>
    <row r="35" spans="2:19" ht="19.95" customHeight="1" x14ac:dyDescent="0.25">
      <c r="B35" s="312" t="s">
        <v>26</v>
      </c>
      <c r="C35" s="350">
        <v>50908.535691302561</v>
      </c>
      <c r="D35" s="350">
        <v>408525.20070302417</v>
      </c>
      <c r="E35" s="350">
        <v>72726.817317302412</v>
      </c>
      <c r="F35" s="350">
        <v>6828.734085736316</v>
      </c>
      <c r="G35" s="350">
        <v>275461.92047276528</v>
      </c>
      <c r="H35" s="350">
        <v>33082.987766503356</v>
      </c>
      <c r="I35" s="350">
        <f t="shared" si="3"/>
        <v>847534.19603663404</v>
      </c>
      <c r="J35" s="350">
        <f t="shared" si="4"/>
        <v>606203.93109119136</v>
      </c>
      <c r="K35" s="142"/>
      <c r="L35" s="142"/>
      <c r="M35" s="142"/>
      <c r="N35" s="142"/>
      <c r="O35" s="142"/>
      <c r="P35" s="142"/>
      <c r="Q35" s="142"/>
      <c r="R35" s="142"/>
    </row>
    <row r="36" spans="2:19" ht="19.95" customHeight="1" x14ac:dyDescent="0.25">
      <c r="B36" s="312" t="s">
        <v>28</v>
      </c>
      <c r="C36" s="350">
        <v>198208.19943111992</v>
      </c>
      <c r="D36" s="350">
        <v>407023.98959385167</v>
      </c>
      <c r="E36" s="350">
        <v>643544.2790472093</v>
      </c>
      <c r="F36" s="350">
        <v>39894.60492568987</v>
      </c>
      <c r="G36" s="350">
        <v>793090.9628396167</v>
      </c>
      <c r="H36" s="350">
        <v>98862.720000000001</v>
      </c>
      <c r="I36" s="350">
        <f t="shared" si="3"/>
        <v>2180624.7558374875</v>
      </c>
      <c r="J36" s="350">
        <f t="shared" si="4"/>
        <v>1516390.5325229224</v>
      </c>
      <c r="K36" s="142"/>
      <c r="L36" s="142"/>
      <c r="M36" s="142"/>
      <c r="N36" s="142"/>
      <c r="O36" s="142"/>
      <c r="P36" s="142"/>
      <c r="Q36" s="142"/>
      <c r="R36" s="142"/>
    </row>
    <row r="37" spans="2:19" ht="19.95" customHeight="1" x14ac:dyDescent="0.25">
      <c r="B37" s="312" t="s">
        <v>30</v>
      </c>
      <c r="C37" s="350">
        <v>15281.112248438361</v>
      </c>
      <c r="D37" s="350">
        <v>197337.78716000001</v>
      </c>
      <c r="E37" s="350">
        <v>70092.666989904028</v>
      </c>
      <c r="F37" s="350">
        <v>2017.2112140785773</v>
      </c>
      <c r="G37" s="350">
        <v>68450.473183604277</v>
      </c>
      <c r="H37" s="350">
        <v>13765.974767762513</v>
      </c>
      <c r="I37" s="350">
        <f t="shared" si="3"/>
        <v>366945.2255637878</v>
      </c>
      <c r="J37" s="350">
        <f t="shared" si="4"/>
        <v>293164.53765936539</v>
      </c>
      <c r="K37" s="142"/>
      <c r="L37" s="142"/>
      <c r="M37" s="142"/>
      <c r="N37" s="142"/>
      <c r="O37" s="142"/>
      <c r="P37" s="142"/>
      <c r="Q37" s="142"/>
      <c r="R37" s="142"/>
    </row>
    <row r="38" spans="2:19" ht="19.95" customHeight="1" x14ac:dyDescent="0.25">
      <c r="B38" s="312" t="s">
        <v>32</v>
      </c>
      <c r="C38" s="350">
        <v>209101.6817110976</v>
      </c>
      <c r="D38" s="350">
        <v>7751382.0012762863</v>
      </c>
      <c r="E38" s="350">
        <v>6779658.5205508219</v>
      </c>
      <c r="F38" s="350">
        <v>134980.65640530968</v>
      </c>
      <c r="G38" s="350">
        <v>3140064.5039301235</v>
      </c>
      <c r="H38" s="350">
        <v>862401.41389056086</v>
      </c>
      <c r="I38" s="350">
        <f t="shared" si="3"/>
        <v>18877588.777764197</v>
      </c>
      <c r="J38" s="350">
        <f t="shared" si="4"/>
        <v>15227377.364009092</v>
      </c>
      <c r="K38" s="142"/>
      <c r="L38" s="142"/>
      <c r="M38" s="142"/>
      <c r="N38" s="142"/>
      <c r="O38" s="142"/>
      <c r="P38" s="142"/>
      <c r="Q38" s="142"/>
      <c r="R38" s="142"/>
    </row>
    <row r="39" spans="2:19" ht="19.95" customHeight="1" thickBot="1" x14ac:dyDescent="0.35">
      <c r="B39" s="702" t="s">
        <v>90</v>
      </c>
      <c r="C39" s="825">
        <f>SUM(C26:C38)</f>
        <v>1478303.0802126802</v>
      </c>
      <c r="D39" s="825">
        <f t="shared" ref="D39:J39" si="5">SUM(D26:D38)</f>
        <v>15564670.16489267</v>
      </c>
      <c r="E39" s="825">
        <f t="shared" si="5"/>
        <v>15238557.93660688</v>
      </c>
      <c r="F39" s="825">
        <f t="shared" si="5"/>
        <v>853456.2829024198</v>
      </c>
      <c r="G39" s="825">
        <f t="shared" si="5"/>
        <v>12009113.745495658</v>
      </c>
      <c r="H39" s="825">
        <f t="shared" si="5"/>
        <v>2284820.629108896</v>
      </c>
      <c r="I39" s="825">
        <f t="shared" si="5"/>
        <v>47428921.839219198</v>
      </c>
      <c r="J39" s="825">
        <f t="shared" si="5"/>
        <v>35663479.398826674</v>
      </c>
      <c r="K39" s="142"/>
      <c r="L39" s="142"/>
      <c r="M39" s="142"/>
      <c r="N39" s="142"/>
      <c r="O39" s="142"/>
      <c r="P39" s="142"/>
      <c r="Q39" s="142"/>
      <c r="R39" s="142"/>
    </row>
    <row r="40" spans="2:19" x14ac:dyDescent="0.3">
      <c r="B40" s="145"/>
      <c r="C40" s="147"/>
      <c r="D40" s="147"/>
      <c r="E40" s="147"/>
      <c r="F40" s="147"/>
      <c r="G40" s="147"/>
      <c r="H40" s="147"/>
      <c r="I40" s="147"/>
      <c r="J40" s="148"/>
      <c r="K40" s="149"/>
      <c r="L40" s="149"/>
      <c r="M40" s="149"/>
      <c r="N40" s="149"/>
      <c r="O40" s="149"/>
      <c r="P40" s="149"/>
      <c r="Q40" s="149"/>
      <c r="R40" s="149"/>
      <c r="S40" s="142"/>
    </row>
    <row r="41" spans="2:19" x14ac:dyDescent="0.3">
      <c r="C41" s="142"/>
      <c r="D41" s="142"/>
      <c r="E41" s="142"/>
      <c r="F41" s="142"/>
      <c r="G41" s="142"/>
      <c r="H41" s="142"/>
      <c r="I41" s="142"/>
      <c r="J41" s="142"/>
      <c r="K41" s="142"/>
      <c r="L41" s="142"/>
      <c r="M41" s="142"/>
      <c r="N41" s="142"/>
      <c r="O41" s="142"/>
      <c r="P41" s="142"/>
      <c r="Q41" s="142"/>
      <c r="R41" s="142"/>
    </row>
    <row r="42" spans="2:19" ht="19.5" customHeight="1" x14ac:dyDescent="0.3">
      <c r="K42" s="142"/>
      <c r="L42" s="142"/>
      <c r="M42" s="142"/>
      <c r="N42" s="142"/>
      <c r="O42" s="142"/>
      <c r="P42" s="142"/>
      <c r="Q42" s="142"/>
      <c r="R42" s="142"/>
    </row>
    <row r="43" spans="2:19" x14ac:dyDescent="0.3">
      <c r="K43" s="142"/>
      <c r="L43" s="142"/>
      <c r="M43" s="142"/>
      <c r="N43" s="142"/>
      <c r="O43" s="142"/>
      <c r="P43" s="142"/>
      <c r="Q43" s="142"/>
      <c r="R43" s="142"/>
    </row>
    <row r="44" spans="2:19" x14ac:dyDescent="0.3">
      <c r="K44" s="142"/>
      <c r="L44" s="142"/>
      <c r="M44" s="142"/>
      <c r="N44" s="142"/>
      <c r="O44" s="142"/>
      <c r="P44" s="142"/>
      <c r="Q44" s="142"/>
      <c r="R44" s="142"/>
    </row>
    <row r="45" spans="2:19" x14ac:dyDescent="0.3">
      <c r="K45" s="142"/>
      <c r="L45" s="142"/>
      <c r="M45" s="142"/>
      <c r="N45" s="142"/>
      <c r="O45" s="142"/>
      <c r="P45" s="142"/>
      <c r="Q45" s="142"/>
      <c r="R45" s="142"/>
    </row>
    <row r="46" spans="2:19" x14ac:dyDescent="0.3">
      <c r="K46" s="142"/>
      <c r="L46" s="142"/>
      <c r="M46" s="142"/>
      <c r="N46" s="142"/>
      <c r="O46" s="142"/>
      <c r="P46" s="142"/>
      <c r="Q46" s="142"/>
      <c r="R46" s="142"/>
    </row>
    <row r="47" spans="2:19" x14ac:dyDescent="0.3">
      <c r="K47" s="142"/>
      <c r="L47" s="142"/>
      <c r="M47" s="142"/>
      <c r="N47" s="142"/>
      <c r="O47" s="142"/>
      <c r="P47" s="142"/>
      <c r="Q47" s="142"/>
      <c r="R47" s="142"/>
    </row>
    <row r="48" spans="2:19" x14ac:dyDescent="0.3">
      <c r="K48" s="142"/>
      <c r="L48" s="142"/>
      <c r="M48" s="142"/>
      <c r="N48" s="142"/>
      <c r="O48" s="142"/>
      <c r="P48" s="142"/>
      <c r="Q48" s="142"/>
      <c r="R48" s="142"/>
    </row>
    <row r="49" spans="2:19" x14ac:dyDescent="0.3">
      <c r="K49" s="142"/>
      <c r="L49" s="142"/>
      <c r="M49" s="142"/>
      <c r="N49" s="142"/>
      <c r="O49" s="142"/>
      <c r="P49" s="142"/>
      <c r="Q49" s="142"/>
      <c r="R49" s="142"/>
    </row>
    <row r="50" spans="2:19" x14ac:dyDescent="0.3">
      <c r="K50" s="142"/>
      <c r="L50" s="142"/>
      <c r="M50" s="142"/>
      <c r="N50" s="142"/>
      <c r="O50" s="142"/>
      <c r="P50" s="142"/>
      <c r="Q50" s="142"/>
      <c r="R50" s="142"/>
    </row>
    <row r="51" spans="2:19" x14ac:dyDescent="0.3">
      <c r="K51" s="142"/>
      <c r="L51" s="149"/>
      <c r="M51" s="149"/>
      <c r="N51" s="149"/>
      <c r="O51" s="149"/>
      <c r="P51" s="149"/>
      <c r="Q51" s="149"/>
      <c r="R51" s="149"/>
    </row>
    <row r="52" spans="2:19" x14ac:dyDescent="0.3">
      <c r="K52" s="142"/>
      <c r="L52" s="142"/>
      <c r="M52" s="142"/>
      <c r="N52" s="142"/>
      <c r="O52" s="142"/>
      <c r="P52" s="142"/>
      <c r="Q52" s="142"/>
      <c r="R52" s="142"/>
    </row>
    <row r="53" spans="2:19" x14ac:dyDescent="0.3">
      <c r="K53" s="142"/>
      <c r="L53" s="142"/>
      <c r="M53" s="142"/>
      <c r="N53" s="142"/>
      <c r="O53" s="142"/>
      <c r="P53" s="142"/>
      <c r="Q53" s="142"/>
      <c r="R53" s="142"/>
    </row>
    <row r="54" spans="2:19" x14ac:dyDescent="0.3">
      <c r="K54" s="142"/>
      <c r="L54" s="142"/>
      <c r="M54" s="142"/>
      <c r="N54" s="142"/>
      <c r="O54" s="142"/>
      <c r="P54" s="142"/>
      <c r="Q54" s="142"/>
      <c r="R54" s="142"/>
    </row>
    <row r="55" spans="2:19" x14ac:dyDescent="0.3">
      <c r="K55" s="142"/>
      <c r="L55" s="142"/>
      <c r="M55" s="142"/>
      <c r="N55" s="142"/>
      <c r="O55" s="142"/>
      <c r="P55" s="142"/>
      <c r="Q55" s="142"/>
      <c r="R55" s="142"/>
    </row>
    <row r="56" spans="2:19" x14ac:dyDescent="0.3">
      <c r="K56" s="142"/>
      <c r="L56" s="142"/>
      <c r="M56" s="142"/>
      <c r="N56" s="142"/>
      <c r="O56" s="142"/>
      <c r="P56" s="142"/>
      <c r="Q56" s="142"/>
      <c r="R56" s="142"/>
    </row>
    <row r="57" spans="2:19" x14ac:dyDescent="0.3">
      <c r="K57" s="142"/>
      <c r="L57" s="142"/>
      <c r="M57" s="142"/>
      <c r="N57" s="142"/>
      <c r="O57" s="142"/>
      <c r="P57" s="142"/>
      <c r="Q57" s="142"/>
      <c r="R57" s="142"/>
      <c r="S57" s="142"/>
    </row>
    <row r="58" spans="2:19" ht="20.399999999999999" customHeight="1" x14ac:dyDescent="0.3">
      <c r="C58" s="148"/>
      <c r="D58" s="148"/>
      <c r="E58" s="148"/>
      <c r="F58" s="148"/>
      <c r="G58" s="148"/>
      <c r="H58" s="148"/>
      <c r="I58" s="148"/>
      <c r="J58" s="148"/>
    </row>
    <row r="59" spans="2:19" ht="20.399999999999999" customHeight="1" x14ac:dyDescent="0.3">
      <c r="B59" s="143"/>
    </row>
    <row r="60" spans="2:19" ht="20.399999999999999" customHeight="1" x14ac:dyDescent="0.3">
      <c r="J60" s="140">
        <v>68</v>
      </c>
    </row>
    <row r="61" spans="2:19" ht="20.399999999999999" customHeight="1" x14ac:dyDescent="0.3"/>
    <row r="62" spans="2:19" ht="20.399999999999999" customHeight="1" x14ac:dyDescent="0.3">
      <c r="B62" s="144"/>
      <c r="C62" s="142"/>
      <c r="D62" s="142"/>
      <c r="E62" s="142"/>
      <c r="F62" s="142"/>
      <c r="G62" s="142"/>
      <c r="H62" s="142"/>
      <c r="I62" s="142"/>
      <c r="J62" s="142"/>
    </row>
    <row r="63" spans="2:19" ht="20.399999999999999" customHeight="1" x14ac:dyDescent="0.3"/>
    <row r="64" spans="2:19" x14ac:dyDescent="0.3">
      <c r="B64" s="150"/>
    </row>
  </sheetData>
  <mergeCells count="7">
    <mergeCell ref="B24:B25"/>
    <mergeCell ref="C24:J24"/>
    <mergeCell ref="B6:B7"/>
    <mergeCell ref="C6:J6"/>
    <mergeCell ref="B3:J3"/>
    <mergeCell ref="I5:J5"/>
    <mergeCell ref="I23:J23"/>
  </mergeCells>
  <pageMargins left="0.7" right="0.17" top="0.75" bottom="0.75" header="0.3" footer="0.3"/>
  <pageSetup paperSize="9" scale="5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autoPageBreaks="0"/>
  </sheetPr>
  <dimension ref="A2:U157"/>
  <sheetViews>
    <sheetView showGridLines="0" view="pageBreakPreview" zoomScaleNormal="90" zoomScaleSheetLayoutView="100" workbookViewId="0"/>
  </sheetViews>
  <sheetFormatPr defaultColWidth="9.109375" defaultRowHeight="13.2" x14ac:dyDescent="0.3"/>
  <cols>
    <col min="1" max="1" width="4.6640625" style="140" customWidth="1"/>
    <col min="2" max="7" width="23.88671875" style="140" customWidth="1"/>
    <col min="8" max="8" width="23.88671875" style="131" customWidth="1"/>
    <col min="9" max="9" width="6.109375" style="140" customWidth="1"/>
    <col min="10" max="11" width="13.33203125" style="140" bestFit="1" customWidth="1"/>
    <col min="12" max="12" width="14.33203125" style="140" customWidth="1"/>
    <col min="13" max="13" width="13.6640625" style="140" bestFit="1" customWidth="1"/>
    <col min="14" max="14" width="14.6640625" style="140" bestFit="1" customWidth="1"/>
    <col min="15" max="15" width="12.88671875" style="140" customWidth="1"/>
    <col min="16" max="16" width="13.109375" style="140" customWidth="1"/>
    <col min="17" max="17" width="12.109375" style="140" customWidth="1"/>
    <col min="18" max="18" width="11.33203125" style="140" customWidth="1"/>
    <col min="19" max="19" width="14.6640625" style="140" customWidth="1"/>
    <col min="20" max="20" width="16.44140625" style="140" customWidth="1"/>
    <col min="21" max="21" width="14.5546875" style="155" customWidth="1"/>
    <col min="22" max="16384" width="9.109375" style="140"/>
  </cols>
  <sheetData>
    <row r="2" spans="2:8" ht="13.8" x14ac:dyDescent="0.3">
      <c r="B2" s="671" t="s">
        <v>295</v>
      </c>
    </row>
    <row r="3" spans="2:8" ht="13.8" x14ac:dyDescent="0.3">
      <c r="B3" s="888" t="s">
        <v>73</v>
      </c>
      <c r="C3" s="888"/>
      <c r="D3" s="888"/>
      <c r="E3" s="888"/>
      <c r="F3" s="888"/>
      <c r="G3" s="888"/>
      <c r="H3" s="888"/>
    </row>
    <row r="4" spans="2:8" customFormat="1" ht="12.6" customHeight="1" x14ac:dyDescent="0.3"/>
    <row r="5" spans="2:8" customFormat="1" ht="12.6" customHeight="1" x14ac:dyDescent="0.3">
      <c r="B5" s="890" t="s">
        <v>296</v>
      </c>
      <c r="C5" s="890"/>
      <c r="D5" s="890"/>
      <c r="E5" s="890"/>
      <c r="F5" s="890"/>
      <c r="G5" s="890"/>
      <c r="H5" s="131"/>
    </row>
    <row r="6" spans="2:8" customFormat="1" ht="12.6" customHeight="1" thickBot="1" x14ac:dyDescent="0.35">
      <c r="B6" s="145"/>
      <c r="C6" s="140"/>
      <c r="D6" s="140"/>
      <c r="E6" s="140"/>
      <c r="F6" s="140"/>
      <c r="G6" s="891" t="s">
        <v>204</v>
      </c>
      <c r="H6" s="891"/>
    </row>
    <row r="7" spans="2:8" customFormat="1" ht="12.6" customHeight="1" x14ac:dyDescent="0.3">
      <c r="B7" s="854" t="s">
        <v>235</v>
      </c>
      <c r="C7" s="914" t="s">
        <v>253</v>
      </c>
      <c r="D7" s="914" t="s">
        <v>297</v>
      </c>
      <c r="E7" s="914" t="s">
        <v>255</v>
      </c>
      <c r="F7" s="916" t="s">
        <v>298</v>
      </c>
      <c r="G7" s="916" t="s">
        <v>299</v>
      </c>
      <c r="H7" s="914" t="s">
        <v>257</v>
      </c>
    </row>
    <row r="8" spans="2:8" customFormat="1" ht="12.6" customHeight="1" x14ac:dyDescent="0.3">
      <c r="B8" s="855"/>
      <c r="C8" s="915"/>
      <c r="D8" s="915"/>
      <c r="E8" s="915"/>
      <c r="F8" s="917"/>
      <c r="G8" s="917"/>
      <c r="H8" s="915"/>
    </row>
    <row r="9" spans="2:8" customFormat="1" ht="12.6" customHeight="1" x14ac:dyDescent="0.3">
      <c r="B9" s="855"/>
      <c r="C9" s="915"/>
      <c r="D9" s="915"/>
      <c r="E9" s="915"/>
      <c r="F9" s="917"/>
      <c r="G9" s="917"/>
      <c r="H9" s="915"/>
    </row>
    <row r="10" spans="2:8" customFormat="1" ht="18" customHeight="1" x14ac:dyDescent="0.3">
      <c r="B10" s="319" t="s">
        <v>8</v>
      </c>
      <c r="C10" s="300">
        <v>934551.18560338044</v>
      </c>
      <c r="D10" s="300">
        <v>119622.22258566524</v>
      </c>
      <c r="E10" s="300">
        <v>4866681.1469597733</v>
      </c>
      <c r="F10" s="300">
        <v>2106938.6957235555</v>
      </c>
      <c r="G10" s="300">
        <v>462383.33836762526</v>
      </c>
      <c r="H10" s="335">
        <f>C10+D10+E10+F10+G10</f>
        <v>8490176.5892400015</v>
      </c>
    </row>
    <row r="11" spans="2:8" customFormat="1" ht="18" customHeight="1" x14ac:dyDescent="0.3">
      <c r="B11" s="319" t="s">
        <v>10</v>
      </c>
      <c r="C11" s="300">
        <v>32155.497548006388</v>
      </c>
      <c r="D11" s="300">
        <v>15057.403234997057</v>
      </c>
      <c r="E11" s="300">
        <v>1280528.1708400007</v>
      </c>
      <c r="F11" s="300">
        <v>578274.15419999696</v>
      </c>
      <c r="G11" s="300">
        <v>78972.209367135481</v>
      </c>
      <c r="H11" s="335">
        <f>C11+D11+E11+F11+G11</f>
        <v>1984987.4351901368</v>
      </c>
    </row>
    <row r="12" spans="2:8" customFormat="1" ht="18" customHeight="1" x14ac:dyDescent="0.3">
      <c r="B12" s="319" t="s">
        <v>12</v>
      </c>
      <c r="C12" s="300">
        <v>1146164.4792978</v>
      </c>
      <c r="D12" s="300">
        <v>144726.29188020001</v>
      </c>
      <c r="E12" s="300">
        <v>4692968.8521808023</v>
      </c>
      <c r="F12" s="300">
        <v>1545741.6930861857</v>
      </c>
      <c r="G12" s="300">
        <v>710373.84441999998</v>
      </c>
      <c r="H12" s="335">
        <f t="shared" ref="H12:H23" si="0">C12+D12+E12+F12+G12</f>
        <v>8239975.1608649874</v>
      </c>
    </row>
    <row r="13" spans="2:8" customFormat="1" ht="18" customHeight="1" x14ac:dyDescent="0.3">
      <c r="B13" s="319" t="s">
        <v>14</v>
      </c>
      <c r="C13" s="300">
        <v>59502.283880000003</v>
      </c>
      <c r="D13" s="300">
        <v>842.36790999999903</v>
      </c>
      <c r="E13" s="300">
        <v>1587214.44502</v>
      </c>
      <c r="F13" s="300">
        <v>2165890.3250000002</v>
      </c>
      <c r="G13" s="300">
        <v>43407.751259999997</v>
      </c>
      <c r="H13" s="335">
        <f t="shared" si="0"/>
        <v>3856857.17307</v>
      </c>
    </row>
    <row r="14" spans="2:8" customFormat="1" ht="18" customHeight="1" x14ac:dyDescent="0.3">
      <c r="B14" s="319" t="s">
        <v>16</v>
      </c>
      <c r="C14" s="300">
        <v>47038.785329999999</v>
      </c>
      <c r="D14" s="300">
        <v>4411.8021200000003</v>
      </c>
      <c r="E14" s="300">
        <v>3075726.9246382578</v>
      </c>
      <c r="F14" s="300">
        <v>249711.99736000001</v>
      </c>
      <c r="G14" s="300">
        <v>209620.55976999999</v>
      </c>
      <c r="H14" s="335">
        <f t="shared" si="0"/>
        <v>3586510.0692182579</v>
      </c>
    </row>
    <row r="15" spans="2:8" customFormat="1" ht="18" customHeight="1" x14ac:dyDescent="0.3">
      <c r="B15" s="338" t="s">
        <v>18</v>
      </c>
      <c r="C15" s="300">
        <v>100896.36462169472</v>
      </c>
      <c r="D15" s="300">
        <v>77471.505340114774</v>
      </c>
      <c r="E15" s="300">
        <v>2686884.4021290177</v>
      </c>
      <c r="F15" s="300">
        <v>1501454.5185278312</v>
      </c>
      <c r="G15" s="300">
        <v>118181.18897120783</v>
      </c>
      <c r="H15" s="335">
        <f t="shared" si="0"/>
        <v>4484887.9795898655</v>
      </c>
    </row>
    <row r="16" spans="2:8" customFormat="1" ht="18" customHeight="1" x14ac:dyDescent="0.3">
      <c r="B16" s="319" t="s">
        <v>20</v>
      </c>
      <c r="C16" s="300">
        <v>-6918.3985453072528</v>
      </c>
      <c r="D16" s="300">
        <v>8426.8872333644031</v>
      </c>
      <c r="E16" s="300">
        <v>2668196.4953670334</v>
      </c>
      <c r="F16" s="300">
        <v>1299166.5152763485</v>
      </c>
      <c r="G16" s="300">
        <v>21242.295944387533</v>
      </c>
      <c r="H16" s="335">
        <f t="shared" si="0"/>
        <v>3990113.7952758265</v>
      </c>
    </row>
    <row r="17" spans="2:8" customFormat="1" ht="18" customHeight="1" x14ac:dyDescent="0.3">
      <c r="B17" s="319" t="s">
        <v>22</v>
      </c>
      <c r="C17" s="300">
        <v>551754.5740299999</v>
      </c>
      <c r="D17" s="300">
        <v>12837.57944</v>
      </c>
      <c r="E17" s="300">
        <v>4409961.7825799994</v>
      </c>
      <c r="F17" s="352">
        <v>71038.188389999996</v>
      </c>
      <c r="G17" s="300">
        <v>179713.60826000001</v>
      </c>
      <c r="H17" s="335">
        <f t="shared" si="0"/>
        <v>5225305.7326999996</v>
      </c>
    </row>
    <row r="18" spans="2:8" customFormat="1" ht="18" customHeight="1" x14ac:dyDescent="0.3">
      <c r="B18" s="319" t="s">
        <v>24</v>
      </c>
      <c r="C18" s="300">
        <v>6713.716550000001</v>
      </c>
      <c r="D18" s="300">
        <v>-1228.5817100000002</v>
      </c>
      <c r="E18" s="300">
        <v>260748.69757999998</v>
      </c>
      <c r="F18" s="300">
        <v>36711.25935</v>
      </c>
      <c r="G18" s="300">
        <v>78099.485759999996</v>
      </c>
      <c r="H18" s="335">
        <f t="shared" si="0"/>
        <v>381044.57753000001</v>
      </c>
    </row>
    <row r="19" spans="2:8" customFormat="1" ht="18" customHeight="1" x14ac:dyDescent="0.3">
      <c r="B19" s="319" t="s">
        <v>26</v>
      </c>
      <c r="C19" s="300">
        <v>1838.1675159940351</v>
      </c>
      <c r="D19" s="300">
        <v>2598.1694250836254</v>
      </c>
      <c r="E19" s="300">
        <v>1281643.0413345634</v>
      </c>
      <c r="F19" s="300">
        <v>122749.29123721433</v>
      </c>
      <c r="G19" s="300">
        <v>43923.466140949706</v>
      </c>
      <c r="H19" s="335">
        <f t="shared" si="0"/>
        <v>1452752.135653805</v>
      </c>
    </row>
    <row r="20" spans="2:8" customFormat="1" ht="18" customHeight="1" x14ac:dyDescent="0.3">
      <c r="B20" s="319" t="s">
        <v>28</v>
      </c>
      <c r="C20" s="300">
        <v>13077.422970000001</v>
      </c>
      <c r="D20" s="300">
        <v>4153.5680300000022</v>
      </c>
      <c r="E20" s="300">
        <v>2891545.0550000002</v>
      </c>
      <c r="F20" s="300">
        <v>69769.601635922998</v>
      </c>
      <c r="G20" s="300">
        <v>147159.42736407701</v>
      </c>
      <c r="H20" s="335">
        <f t="shared" si="0"/>
        <v>3125705.0750000002</v>
      </c>
    </row>
    <row r="21" spans="2:8" customFormat="1" ht="18" customHeight="1" x14ac:dyDescent="0.3">
      <c r="B21" s="319" t="s">
        <v>30</v>
      </c>
      <c r="C21" s="300">
        <v>3457.8484100000005</v>
      </c>
      <c r="D21" s="337">
        <v>1126.5181699999998</v>
      </c>
      <c r="E21" s="300">
        <v>433059.60350000003</v>
      </c>
      <c r="F21" s="300">
        <v>24787.013330000002</v>
      </c>
      <c r="G21" s="300">
        <v>50438.458049999994</v>
      </c>
      <c r="H21" s="335">
        <f t="shared" si="0"/>
        <v>512869.44146</v>
      </c>
    </row>
    <row r="22" spans="2:8" customFormat="1" ht="18" customHeight="1" x14ac:dyDescent="0.3">
      <c r="B22" s="319" t="s">
        <v>32</v>
      </c>
      <c r="C22" s="300">
        <v>197631.55383968371</v>
      </c>
      <c r="D22" s="300">
        <v>75170.63854307335</v>
      </c>
      <c r="E22" s="300">
        <v>7195031.5229753396</v>
      </c>
      <c r="F22" s="300">
        <v>1854470.0281356669</v>
      </c>
      <c r="G22" s="300">
        <v>695387.20622877788</v>
      </c>
      <c r="H22" s="335">
        <f t="shared" si="0"/>
        <v>10017690.949722541</v>
      </c>
    </row>
    <row r="23" spans="2:8" customFormat="1" ht="18" customHeight="1" x14ac:dyDescent="0.3">
      <c r="B23" s="319" t="s">
        <v>34</v>
      </c>
      <c r="C23" s="300">
        <v>404.70254999999997</v>
      </c>
      <c r="D23" s="346"/>
      <c r="E23" s="300">
        <v>152174.40943</v>
      </c>
      <c r="F23" s="300">
        <v>6690740.6736500002</v>
      </c>
      <c r="G23" s="300">
        <v>3365.8722899999993</v>
      </c>
      <c r="H23" s="335">
        <f t="shared" si="0"/>
        <v>6846685.6579200001</v>
      </c>
    </row>
    <row r="24" spans="2:8" customFormat="1" ht="18" customHeight="1" x14ac:dyDescent="0.3">
      <c r="B24" s="339" t="s">
        <v>182</v>
      </c>
      <c r="C24" s="336">
        <f>SUM(C10:C23)</f>
        <v>3088268.1836012518</v>
      </c>
      <c r="D24" s="336">
        <f>SUM(D10:D23)</f>
        <v>465216.37220249837</v>
      </c>
      <c r="E24" s="336">
        <f>SUM(E10:E23)</f>
        <v>37482364.549534783</v>
      </c>
      <c r="F24" s="336">
        <f>SUM(F10:F23)</f>
        <v>18317443.954902723</v>
      </c>
      <c r="G24" s="336">
        <f>SUM(G10:G23)</f>
        <v>2842268.7121941606</v>
      </c>
      <c r="H24" s="335">
        <f>C24+D24+E24+F24+G24</f>
        <v>62195561.772435419</v>
      </c>
    </row>
    <row r="25" spans="2:8" customFormat="1" ht="18" customHeight="1" x14ac:dyDescent="0.3">
      <c r="B25" s="339" t="s">
        <v>106</v>
      </c>
      <c r="C25" s="336">
        <v>0</v>
      </c>
      <c r="D25" s="336">
        <v>0</v>
      </c>
      <c r="E25" s="336">
        <v>0</v>
      </c>
      <c r="F25" s="336">
        <v>0</v>
      </c>
      <c r="G25" s="336">
        <v>0</v>
      </c>
      <c r="H25" s="335">
        <v>66862.196989999997</v>
      </c>
    </row>
    <row r="26" spans="2:8" customFormat="1" ht="18" customHeight="1" x14ac:dyDescent="0.3">
      <c r="B26" s="339" t="s">
        <v>90</v>
      </c>
      <c r="C26" s="336">
        <f t="shared" ref="C26:H26" si="1">C24+C25</f>
        <v>3088268.1836012518</v>
      </c>
      <c r="D26" s="336">
        <f t="shared" si="1"/>
        <v>465216.37220249837</v>
      </c>
      <c r="E26" s="336">
        <f t="shared" si="1"/>
        <v>37482364.549534783</v>
      </c>
      <c r="F26" s="336">
        <f t="shared" si="1"/>
        <v>18317443.954902723</v>
      </c>
      <c r="G26" s="336">
        <f t="shared" si="1"/>
        <v>2842268.7121941606</v>
      </c>
      <c r="H26" s="336">
        <f t="shared" si="1"/>
        <v>62262423.969425417</v>
      </c>
    </row>
    <row r="27" spans="2:8" customFormat="1" ht="12.6" customHeight="1" x14ac:dyDescent="0.3"/>
    <row r="28" spans="2:8" customFormat="1" ht="12.6" customHeight="1" x14ac:dyDescent="0.3"/>
    <row r="29" spans="2:8" customFormat="1" ht="12.6" customHeight="1" x14ac:dyDescent="0.3">
      <c r="B29" s="890" t="s">
        <v>300</v>
      </c>
      <c r="C29" s="890"/>
      <c r="D29" s="890"/>
      <c r="E29" s="890"/>
      <c r="F29" s="890"/>
      <c r="G29" s="890"/>
      <c r="H29" s="131"/>
    </row>
    <row r="30" spans="2:8" customFormat="1" ht="12.6" customHeight="1" thickBot="1" x14ac:dyDescent="0.35">
      <c r="B30" s="145"/>
      <c r="C30" s="140"/>
      <c r="D30" s="140"/>
      <c r="E30" s="140"/>
      <c r="F30" s="140"/>
      <c r="G30" s="918" t="s">
        <v>204</v>
      </c>
      <c r="H30" s="918"/>
    </row>
    <row r="31" spans="2:8" customFormat="1" ht="12.6" customHeight="1" x14ac:dyDescent="0.3">
      <c r="B31" s="854" t="s">
        <v>235</v>
      </c>
      <c r="C31" s="914" t="s">
        <v>253</v>
      </c>
      <c r="D31" s="914" t="s">
        <v>297</v>
      </c>
      <c r="E31" s="914" t="s">
        <v>255</v>
      </c>
      <c r="F31" s="916" t="s">
        <v>298</v>
      </c>
      <c r="G31" s="916" t="s">
        <v>299</v>
      </c>
      <c r="H31" s="914" t="s">
        <v>257</v>
      </c>
    </row>
    <row r="32" spans="2:8" customFormat="1" ht="12.6" customHeight="1" x14ac:dyDescent="0.3">
      <c r="B32" s="855"/>
      <c r="C32" s="915"/>
      <c r="D32" s="915"/>
      <c r="E32" s="915"/>
      <c r="F32" s="917"/>
      <c r="G32" s="917"/>
      <c r="H32" s="915"/>
    </row>
    <row r="33" spans="2:8" customFormat="1" ht="12.6" customHeight="1" x14ac:dyDescent="0.3">
      <c r="B33" s="855"/>
      <c r="C33" s="915"/>
      <c r="D33" s="915"/>
      <c r="E33" s="915"/>
      <c r="F33" s="917"/>
      <c r="G33" s="917"/>
      <c r="H33" s="915"/>
    </row>
    <row r="34" spans="2:8" customFormat="1" ht="18" customHeight="1" x14ac:dyDescent="0.3">
      <c r="B34" s="318" t="s">
        <v>8</v>
      </c>
      <c r="C34" s="663">
        <v>976678.09474622086</v>
      </c>
      <c r="D34" s="663">
        <v>26892.649279947509</v>
      </c>
      <c r="E34" s="663">
        <v>5254613.3746553212</v>
      </c>
      <c r="F34" s="663">
        <v>1809843.5349597512</v>
      </c>
      <c r="G34" s="663">
        <v>234498.44353875899</v>
      </c>
      <c r="H34" s="341">
        <f>C34+D34+E34+F34+G34</f>
        <v>8302526.0971799996</v>
      </c>
    </row>
    <row r="35" spans="2:8" customFormat="1" ht="18" customHeight="1" x14ac:dyDescent="0.3">
      <c r="B35" s="318" t="s">
        <v>10</v>
      </c>
      <c r="C35" s="663">
        <v>35272.436787311803</v>
      </c>
      <c r="D35" s="663">
        <v>10559.644972305265</v>
      </c>
      <c r="E35" s="663">
        <v>822718.67552000016</v>
      </c>
      <c r="F35" s="663">
        <v>415036.27296999999</v>
      </c>
      <c r="G35" s="663">
        <v>47199.467248991903</v>
      </c>
      <c r="H35" s="341">
        <f>C35+D35+E35+F35+G35</f>
        <v>1330786.4974986091</v>
      </c>
    </row>
    <row r="36" spans="2:8" customFormat="1" ht="18" customHeight="1" x14ac:dyDescent="0.3">
      <c r="B36" s="318" t="s">
        <v>12</v>
      </c>
      <c r="C36" s="663">
        <v>617940.08100000001</v>
      </c>
      <c r="D36" s="663">
        <v>171966.18900000004</v>
      </c>
      <c r="E36" s="663">
        <v>4613631.585</v>
      </c>
      <c r="F36" s="663">
        <v>1825364.17</v>
      </c>
      <c r="G36" s="663">
        <v>601380.96100000001</v>
      </c>
      <c r="H36" s="341">
        <f t="shared" ref="H36:H47" si="2">C36+D36+E36+F36+G36</f>
        <v>7830282.9860000005</v>
      </c>
    </row>
    <row r="37" spans="2:8" customFormat="1" ht="18" customHeight="1" x14ac:dyDescent="0.3">
      <c r="B37" s="318" t="s">
        <v>14</v>
      </c>
      <c r="C37" s="663">
        <v>22554.927959999994</v>
      </c>
      <c r="D37" s="663">
        <v>5384.6515400000008</v>
      </c>
      <c r="E37" s="663">
        <v>1446319.5448799999</v>
      </c>
      <c r="F37" s="663">
        <v>1266801.9114099999</v>
      </c>
      <c r="G37" s="663">
        <v>15374.926449999988</v>
      </c>
      <c r="H37" s="341">
        <f t="shared" si="2"/>
        <v>2756435.9622400003</v>
      </c>
    </row>
    <row r="38" spans="2:8" customFormat="1" ht="18" customHeight="1" x14ac:dyDescent="0.3">
      <c r="B38" s="318" t="s">
        <v>16</v>
      </c>
      <c r="C38" s="663">
        <v>7236.0739638966988</v>
      </c>
      <c r="D38" s="663">
        <v>2685.3679175216694</v>
      </c>
      <c r="E38" s="663">
        <v>2310008.4431928461</v>
      </c>
      <c r="F38" s="663">
        <v>204544.37252999999</v>
      </c>
      <c r="G38" s="663">
        <v>74258.243223301295</v>
      </c>
      <c r="H38" s="341">
        <f t="shared" si="2"/>
        <v>2598732.5008275653</v>
      </c>
    </row>
    <row r="39" spans="2:8" customFormat="1" ht="18" customHeight="1" x14ac:dyDescent="0.3">
      <c r="B39" s="312" t="s">
        <v>18</v>
      </c>
      <c r="C39" s="663">
        <v>101887.31771427923</v>
      </c>
      <c r="D39" s="663">
        <v>65317.515940125202</v>
      </c>
      <c r="E39" s="663">
        <v>2908255.50872715</v>
      </c>
      <c r="F39" s="663">
        <v>1957147.4598590331</v>
      </c>
      <c r="G39" s="663">
        <v>106293.2576231425</v>
      </c>
      <c r="H39" s="341">
        <f t="shared" si="2"/>
        <v>5138901.0598637303</v>
      </c>
    </row>
    <row r="40" spans="2:8" customFormat="1" ht="18" customHeight="1" x14ac:dyDescent="0.3">
      <c r="B40" s="318" t="s">
        <v>20</v>
      </c>
      <c r="C40" s="663">
        <v>45491.53672922089</v>
      </c>
      <c r="D40" s="663">
        <v>11396.601208543139</v>
      </c>
      <c r="E40" s="663">
        <v>2537772.302043343</v>
      </c>
      <c r="F40" s="663">
        <v>816902.89990465774</v>
      </c>
      <c r="G40" s="663">
        <v>-1626.8765104960767</v>
      </c>
      <c r="H40" s="341">
        <f t="shared" si="2"/>
        <v>3409936.4633752685</v>
      </c>
    </row>
    <row r="41" spans="2:8" customFormat="1" ht="18" customHeight="1" x14ac:dyDescent="0.3">
      <c r="B41" s="318" t="s">
        <v>22</v>
      </c>
      <c r="C41" s="663">
        <v>271159.75018999999</v>
      </c>
      <c r="D41" s="663">
        <v>8365.3251500000006</v>
      </c>
      <c r="E41" s="663">
        <v>3338671.87366</v>
      </c>
      <c r="F41" s="353">
        <v>0</v>
      </c>
      <c r="G41" s="663">
        <v>29897.858520000002</v>
      </c>
      <c r="H41" s="341">
        <f t="shared" si="2"/>
        <v>3648094.8075199998</v>
      </c>
    </row>
    <row r="42" spans="2:8" customFormat="1" ht="18" customHeight="1" x14ac:dyDescent="0.3">
      <c r="B42" s="318" t="s">
        <v>24</v>
      </c>
      <c r="C42" s="663">
        <v>2216.9617999999991</v>
      </c>
      <c r="D42" s="663">
        <v>2912.3530300000002</v>
      </c>
      <c r="E42" s="663">
        <v>236604.66277999998</v>
      </c>
      <c r="F42" s="663">
        <v>19229.617259999999</v>
      </c>
      <c r="G42" s="663">
        <v>40175.335550000003</v>
      </c>
      <c r="H42" s="341">
        <f t="shared" si="2"/>
        <v>301138.93041999999</v>
      </c>
    </row>
    <row r="43" spans="2:8" customFormat="1" ht="18" customHeight="1" x14ac:dyDescent="0.3">
      <c r="B43" s="318" t="s">
        <v>26</v>
      </c>
      <c r="C43" s="663">
        <v>12764.798623778304</v>
      </c>
      <c r="D43" s="663">
        <v>4913.1068791064299</v>
      </c>
      <c r="E43" s="663">
        <v>986005.95965327497</v>
      </c>
      <c r="F43" s="663">
        <v>84066.280377879375</v>
      </c>
      <c r="G43" s="663">
        <v>10269.685078392446</v>
      </c>
      <c r="H43" s="341">
        <f t="shared" si="2"/>
        <v>1098019.8306124315</v>
      </c>
    </row>
    <row r="44" spans="2:8" customFormat="1" ht="18" customHeight="1" x14ac:dyDescent="0.3">
      <c r="B44" s="318" t="s">
        <v>28</v>
      </c>
      <c r="C44" s="663">
        <v>17806.163</v>
      </c>
      <c r="D44" s="663">
        <v>3880.7799999999984</v>
      </c>
      <c r="E44" s="663">
        <v>3320354.7</v>
      </c>
      <c r="F44" s="663">
        <v>215615</v>
      </c>
      <c r="G44" s="663">
        <v>80635.674999999988</v>
      </c>
      <c r="H44" s="341">
        <f t="shared" si="2"/>
        <v>3638292.318</v>
      </c>
    </row>
    <row r="45" spans="2:8" customFormat="1" ht="18" customHeight="1" x14ac:dyDescent="0.3">
      <c r="B45" s="318" t="s">
        <v>30</v>
      </c>
      <c r="C45" s="663">
        <v>3148.8188968474678</v>
      </c>
      <c r="D45" s="342">
        <v>0</v>
      </c>
      <c r="E45" s="663">
        <v>185498.51103441988</v>
      </c>
      <c r="F45" s="663">
        <v>0</v>
      </c>
      <c r="G45" s="663">
        <v>41170.315701303589</v>
      </c>
      <c r="H45" s="341">
        <f t="shared" si="2"/>
        <v>229817.64563257093</v>
      </c>
    </row>
    <row r="46" spans="2:8" customFormat="1" ht="18" customHeight="1" x14ac:dyDescent="0.3">
      <c r="B46" s="318" t="s">
        <v>32</v>
      </c>
      <c r="C46" s="663">
        <v>44653.695831704405</v>
      </c>
      <c r="D46" s="663">
        <v>107681.22674009854</v>
      </c>
      <c r="E46" s="663">
        <v>7211568.4712054636</v>
      </c>
      <c r="F46" s="663">
        <v>2779634.7667537611</v>
      </c>
      <c r="G46" s="663">
        <v>382242.55617670249</v>
      </c>
      <c r="H46" s="341">
        <f t="shared" si="2"/>
        <v>10525780.716707729</v>
      </c>
    </row>
    <row r="47" spans="2:8" customFormat="1" ht="18" customHeight="1" x14ac:dyDescent="0.3">
      <c r="B47" s="318" t="s">
        <v>34</v>
      </c>
      <c r="C47" s="663">
        <v>1385.08392</v>
      </c>
      <c r="D47" s="534">
        <v>0</v>
      </c>
      <c r="E47" s="663">
        <v>216790.57788999999</v>
      </c>
      <c r="F47" s="663">
        <v>8961815.1107822806</v>
      </c>
      <c r="G47" s="663">
        <v>98094.543940000003</v>
      </c>
      <c r="H47" s="341">
        <f t="shared" si="2"/>
        <v>9278085.3165322803</v>
      </c>
    </row>
    <row r="48" spans="2:8" customFormat="1" ht="18" customHeight="1" x14ac:dyDescent="0.3">
      <c r="B48" s="314" t="s">
        <v>182</v>
      </c>
      <c r="C48" s="343">
        <f>SUM(C34:C47)</f>
        <v>2160195.7411632598</v>
      </c>
      <c r="D48" s="343">
        <f>SUM(D34:D47)</f>
        <v>421955.41165764775</v>
      </c>
      <c r="E48" s="343">
        <f>SUM(E34:E47)</f>
        <v>35388814.190241814</v>
      </c>
      <c r="F48" s="343">
        <f>SUM(F34:F47)</f>
        <v>20356001.396807365</v>
      </c>
      <c r="G48" s="343">
        <f>SUM(G34:G47)</f>
        <v>1759864.3925400972</v>
      </c>
      <c r="H48" s="341">
        <f>C48+D48+E48+F48+G48</f>
        <v>60086831.132410184</v>
      </c>
    </row>
    <row r="49" spans="2:10" customFormat="1" ht="18" customHeight="1" x14ac:dyDescent="0.3">
      <c r="B49" s="314" t="s">
        <v>106</v>
      </c>
      <c r="C49" s="343"/>
      <c r="D49" s="343"/>
      <c r="E49" s="343"/>
      <c r="F49" s="343"/>
      <c r="G49" s="343"/>
      <c r="H49" s="341">
        <v>1319977.20417</v>
      </c>
    </row>
    <row r="50" spans="2:10" ht="18" customHeight="1" x14ac:dyDescent="0.3">
      <c r="B50" s="314" t="s">
        <v>90</v>
      </c>
      <c r="C50" s="343">
        <f t="shared" ref="C50:H50" si="3">C48+C49</f>
        <v>2160195.7411632598</v>
      </c>
      <c r="D50" s="343">
        <f t="shared" si="3"/>
        <v>421955.41165764775</v>
      </c>
      <c r="E50" s="343">
        <f t="shared" si="3"/>
        <v>35388814.190241814</v>
      </c>
      <c r="F50" s="343">
        <f t="shared" si="3"/>
        <v>20356001.396807365</v>
      </c>
      <c r="G50" s="343">
        <f t="shared" si="3"/>
        <v>1759864.3925400972</v>
      </c>
      <c r="H50" s="343">
        <f t="shared" si="3"/>
        <v>61406808.336580187</v>
      </c>
    </row>
    <row r="51" spans="2:10" x14ac:dyDescent="0.3">
      <c r="B51" s="145"/>
      <c r="C51" s="145"/>
      <c r="D51" s="145"/>
      <c r="E51" s="145"/>
      <c r="F51" s="145"/>
      <c r="G51" s="145"/>
      <c r="H51" s="172"/>
    </row>
    <row r="52" spans="2:10" x14ac:dyDescent="0.3">
      <c r="B52" s="145"/>
      <c r="C52" s="145"/>
      <c r="D52" s="145"/>
      <c r="E52" s="145"/>
      <c r="F52" s="145"/>
      <c r="G52" s="145"/>
      <c r="H52" s="172"/>
    </row>
    <row r="53" spans="2:10" x14ac:dyDescent="0.3">
      <c r="B53" s="890" t="s">
        <v>301</v>
      </c>
      <c r="C53" s="890"/>
      <c r="D53" s="890"/>
      <c r="E53" s="890"/>
      <c r="F53" s="890"/>
      <c r="G53" s="890"/>
    </row>
    <row r="54" spans="2:10" ht="13.8" thickBot="1" x14ac:dyDescent="0.35">
      <c r="B54" s="145"/>
      <c r="G54" s="918" t="s">
        <v>204</v>
      </c>
      <c r="H54" s="918"/>
    </row>
    <row r="55" spans="2:10" x14ac:dyDescent="0.3">
      <c r="B55" s="854" t="s">
        <v>235</v>
      </c>
      <c r="C55" s="914" t="s">
        <v>253</v>
      </c>
      <c r="D55" s="914" t="s">
        <v>297</v>
      </c>
      <c r="E55" s="914" t="s">
        <v>255</v>
      </c>
      <c r="F55" s="916" t="s">
        <v>298</v>
      </c>
      <c r="G55" s="916" t="s">
        <v>299</v>
      </c>
      <c r="H55" s="914" t="s">
        <v>257</v>
      </c>
    </row>
    <row r="56" spans="2:10" x14ac:dyDescent="0.3">
      <c r="B56" s="855"/>
      <c r="C56" s="915"/>
      <c r="D56" s="915"/>
      <c r="E56" s="915"/>
      <c r="F56" s="917"/>
      <c r="G56" s="917"/>
      <c r="H56" s="915"/>
    </row>
    <row r="57" spans="2:10" x14ac:dyDescent="0.3">
      <c r="B57" s="855"/>
      <c r="C57" s="915"/>
      <c r="D57" s="915"/>
      <c r="E57" s="915"/>
      <c r="F57" s="917"/>
      <c r="G57" s="917"/>
      <c r="H57" s="915"/>
    </row>
    <row r="58" spans="2:10" ht="18" customHeight="1" x14ac:dyDescent="0.3">
      <c r="B58" s="318" t="s">
        <v>8</v>
      </c>
      <c r="C58" s="663">
        <v>996836.47070513363</v>
      </c>
      <c r="D58" s="663">
        <v>203626.16415743975</v>
      </c>
      <c r="E58" s="663">
        <v>3467073.8783741472</v>
      </c>
      <c r="F58" s="663">
        <v>850150</v>
      </c>
      <c r="G58" s="663">
        <v>-5512.198740262399</v>
      </c>
      <c r="H58" s="341">
        <f>C58+D58+E58+F58+G58</f>
        <v>5512174.3144964576</v>
      </c>
      <c r="J58" s="142"/>
    </row>
    <row r="59" spans="2:10" ht="18" customHeight="1" x14ac:dyDescent="0.3">
      <c r="B59" s="318" t="s">
        <v>10</v>
      </c>
      <c r="C59" s="663">
        <v>32370</v>
      </c>
      <c r="D59" s="663">
        <v>33456</v>
      </c>
      <c r="E59" s="663">
        <v>493631</v>
      </c>
      <c r="F59" s="663">
        <v>262409</v>
      </c>
      <c r="G59" s="663">
        <v>50095</v>
      </c>
      <c r="H59" s="341">
        <f>C59+D59+E59+F59+G59</f>
        <v>871961</v>
      </c>
      <c r="J59" s="142"/>
    </row>
    <row r="60" spans="2:10" ht="18" customHeight="1" x14ac:dyDescent="0.3">
      <c r="B60" s="318" t="s">
        <v>12</v>
      </c>
      <c r="C60" s="663">
        <v>673930</v>
      </c>
      <c r="D60" s="663">
        <v>125820</v>
      </c>
      <c r="E60" s="663">
        <v>4121503</v>
      </c>
      <c r="F60" s="663">
        <v>1590350</v>
      </c>
      <c r="G60" s="663">
        <v>551938</v>
      </c>
      <c r="H60" s="341">
        <f t="shared" ref="H60:H71" si="4">C60+D60+E60+F60+G60</f>
        <v>7063541</v>
      </c>
      <c r="J60" s="142"/>
    </row>
    <row r="61" spans="2:10" ht="18" customHeight="1" x14ac:dyDescent="0.3">
      <c r="B61" s="318" t="s">
        <v>14</v>
      </c>
      <c r="C61" s="663">
        <v>18443</v>
      </c>
      <c r="D61" s="663">
        <v>-15</v>
      </c>
      <c r="E61" s="663">
        <v>1108236</v>
      </c>
      <c r="F61" s="663">
        <v>714746</v>
      </c>
      <c r="G61" s="663">
        <v>10497</v>
      </c>
      <c r="H61" s="341">
        <f t="shared" si="4"/>
        <v>1851907</v>
      </c>
      <c r="J61" s="142"/>
    </row>
    <row r="62" spans="2:10" ht="18" customHeight="1" x14ac:dyDescent="0.3">
      <c r="B62" s="318" t="s">
        <v>16</v>
      </c>
      <c r="C62" s="663">
        <v>27317</v>
      </c>
      <c r="D62" s="663">
        <v>9054</v>
      </c>
      <c r="E62" s="663">
        <v>1831679</v>
      </c>
      <c r="F62" s="663">
        <v>153471</v>
      </c>
      <c r="G62" s="663">
        <v>103694</v>
      </c>
      <c r="H62" s="341">
        <f t="shared" si="4"/>
        <v>2125215</v>
      </c>
      <c r="J62" s="142"/>
    </row>
    <row r="63" spans="2:10" ht="18" customHeight="1" x14ac:dyDescent="0.3">
      <c r="B63" s="312" t="s">
        <v>18</v>
      </c>
      <c r="C63" s="663">
        <v>79409</v>
      </c>
      <c r="D63" s="663">
        <v>48826</v>
      </c>
      <c r="E63" s="663">
        <v>2286394</v>
      </c>
      <c r="F63" s="663">
        <v>1401810</v>
      </c>
      <c r="G63" s="663">
        <v>66912</v>
      </c>
      <c r="H63" s="341">
        <f t="shared" si="4"/>
        <v>3883351</v>
      </c>
      <c r="J63" s="142"/>
    </row>
    <row r="64" spans="2:10" ht="18" customHeight="1" x14ac:dyDescent="0.3">
      <c r="B64" s="318" t="s">
        <v>20</v>
      </c>
      <c r="C64" s="663">
        <v>29124</v>
      </c>
      <c r="D64" s="663">
        <v>3759</v>
      </c>
      <c r="E64" s="663">
        <v>1928709</v>
      </c>
      <c r="F64" s="663">
        <v>599085</v>
      </c>
      <c r="G64" s="663">
        <v>18077</v>
      </c>
      <c r="H64" s="341">
        <f t="shared" si="4"/>
        <v>2578754</v>
      </c>
      <c r="J64" s="142"/>
    </row>
    <row r="65" spans="2:10" ht="18" customHeight="1" x14ac:dyDescent="0.3">
      <c r="B65" s="318" t="s">
        <v>22</v>
      </c>
      <c r="C65" s="663">
        <v>317121</v>
      </c>
      <c r="D65" s="663">
        <v>4531</v>
      </c>
      <c r="E65" s="663">
        <v>2308354</v>
      </c>
      <c r="F65" s="353"/>
      <c r="G65" s="663">
        <v>37812</v>
      </c>
      <c r="H65" s="341">
        <f t="shared" si="4"/>
        <v>2667818</v>
      </c>
      <c r="J65" s="142"/>
    </row>
    <row r="66" spans="2:10" ht="18" customHeight="1" x14ac:dyDescent="0.3">
      <c r="B66" s="318" t="s">
        <v>24</v>
      </c>
      <c r="C66" s="663">
        <v>-780</v>
      </c>
      <c r="D66" s="663">
        <v>29</v>
      </c>
      <c r="E66" s="663">
        <v>134151</v>
      </c>
      <c r="F66" s="663">
        <v>15464</v>
      </c>
      <c r="G66" s="663">
        <v>5503</v>
      </c>
      <c r="H66" s="341">
        <f t="shared" si="4"/>
        <v>154367</v>
      </c>
      <c r="J66" s="142"/>
    </row>
    <row r="67" spans="2:10" ht="18" customHeight="1" x14ac:dyDescent="0.3">
      <c r="B67" s="318" t="s">
        <v>26</v>
      </c>
      <c r="C67" s="663">
        <v>5883</v>
      </c>
      <c r="D67" s="663">
        <v>2012</v>
      </c>
      <c r="E67" s="663">
        <v>751597</v>
      </c>
      <c r="F67" s="663">
        <v>103703</v>
      </c>
      <c r="G67" s="663">
        <v>2700</v>
      </c>
      <c r="H67" s="341">
        <f t="shared" si="4"/>
        <v>865895</v>
      </c>
      <c r="J67" s="142"/>
    </row>
    <row r="68" spans="2:10" ht="18" customHeight="1" x14ac:dyDescent="0.3">
      <c r="B68" s="318" t="s">
        <v>28</v>
      </c>
      <c r="C68" s="663">
        <v>33945</v>
      </c>
      <c r="D68" s="663">
        <v>20579</v>
      </c>
      <c r="E68" s="663">
        <v>2635054</v>
      </c>
      <c r="F68" s="663">
        <v>213438</v>
      </c>
      <c r="G68" s="663">
        <v>91302</v>
      </c>
      <c r="H68" s="341">
        <f t="shared" si="4"/>
        <v>2994318</v>
      </c>
      <c r="J68" s="142"/>
    </row>
    <row r="69" spans="2:10" ht="18" customHeight="1" x14ac:dyDescent="0.3">
      <c r="B69" s="318" t="s">
        <v>30</v>
      </c>
      <c r="C69" s="663">
        <v>5430</v>
      </c>
      <c r="D69" s="342"/>
      <c r="E69" s="663">
        <v>229151</v>
      </c>
      <c r="F69" s="663">
        <v>5034</v>
      </c>
      <c r="G69" s="663">
        <v>30348</v>
      </c>
      <c r="H69" s="341">
        <f t="shared" si="4"/>
        <v>269963</v>
      </c>
      <c r="J69" s="142"/>
    </row>
    <row r="70" spans="2:10" ht="18" customHeight="1" x14ac:dyDescent="0.3">
      <c r="B70" s="318" t="s">
        <v>32</v>
      </c>
      <c r="C70" s="663">
        <v>209943</v>
      </c>
      <c r="D70" s="663">
        <v>53723</v>
      </c>
      <c r="E70" s="663">
        <v>5024047</v>
      </c>
      <c r="F70" s="663">
        <v>4613612</v>
      </c>
      <c r="G70" s="663">
        <v>305265</v>
      </c>
      <c r="H70" s="341">
        <f t="shared" si="4"/>
        <v>10206590</v>
      </c>
      <c r="J70" s="142"/>
    </row>
    <row r="71" spans="2:10" ht="18" customHeight="1" x14ac:dyDescent="0.3">
      <c r="B71" s="318" t="s">
        <v>34</v>
      </c>
      <c r="C71" s="663">
        <v>49</v>
      </c>
      <c r="D71" s="534">
        <v>13787</v>
      </c>
      <c r="E71" s="663">
        <v>202355</v>
      </c>
      <c r="F71" s="663">
        <v>6759392</v>
      </c>
      <c r="G71" s="663">
        <v>217236</v>
      </c>
      <c r="H71" s="341">
        <f t="shared" si="4"/>
        <v>7192819</v>
      </c>
      <c r="J71" s="142"/>
    </row>
    <row r="72" spans="2:10" ht="18" customHeight="1" x14ac:dyDescent="0.3">
      <c r="B72" s="314" t="s">
        <v>182</v>
      </c>
      <c r="C72" s="343">
        <f>SUM(C58:C71)</f>
        <v>2429020.4707051339</v>
      </c>
      <c r="D72" s="343">
        <f>SUM(D58:D71)</f>
        <v>519187.16415743972</v>
      </c>
      <c r="E72" s="343">
        <f>SUM(E58:E71)</f>
        <v>26521934.878374148</v>
      </c>
      <c r="F72" s="343">
        <f>SUM(F58:F71)</f>
        <v>17282664</v>
      </c>
      <c r="G72" s="343">
        <f>SUM(G58:G71)</f>
        <v>1485866.8012597375</v>
      </c>
      <c r="H72" s="341">
        <f>C72+D72+E72+F72+G72</f>
        <v>48238673.314496458</v>
      </c>
      <c r="I72" s="142"/>
      <c r="J72" s="142"/>
    </row>
    <row r="73" spans="2:10" ht="18" customHeight="1" x14ac:dyDescent="0.3">
      <c r="B73" s="314" t="s">
        <v>106</v>
      </c>
      <c r="C73" s="343"/>
      <c r="D73" s="343"/>
      <c r="E73" s="343"/>
      <c r="F73" s="343"/>
      <c r="G73" s="343"/>
      <c r="H73" s="341">
        <v>36899</v>
      </c>
      <c r="J73" s="142"/>
    </row>
    <row r="74" spans="2:10" ht="18" customHeight="1" x14ac:dyDescent="0.3">
      <c r="B74" s="314" t="s">
        <v>90</v>
      </c>
      <c r="C74" s="343">
        <f t="shared" ref="C74:H74" si="5">C72+C73</f>
        <v>2429020.4707051339</v>
      </c>
      <c r="D74" s="343">
        <f t="shared" si="5"/>
        <v>519187.16415743972</v>
      </c>
      <c r="E74" s="343">
        <f t="shared" si="5"/>
        <v>26521934.878374148</v>
      </c>
      <c r="F74" s="343">
        <f t="shared" si="5"/>
        <v>17282664</v>
      </c>
      <c r="G74" s="343">
        <f t="shared" si="5"/>
        <v>1485866.8012597375</v>
      </c>
      <c r="H74" s="343">
        <f t="shared" si="5"/>
        <v>48275572.314496458</v>
      </c>
      <c r="J74" s="142"/>
    </row>
    <row r="75" spans="2:10" x14ac:dyDescent="0.3">
      <c r="B75" s="145"/>
      <c r="C75" s="145"/>
      <c r="D75" s="145"/>
      <c r="E75" s="145"/>
      <c r="F75" s="145"/>
      <c r="G75" s="145"/>
      <c r="H75" s="145"/>
      <c r="J75" s="142"/>
    </row>
    <row r="76" spans="2:10" x14ac:dyDescent="0.3">
      <c r="B76" s="145"/>
      <c r="C76" s="145"/>
      <c r="D76" s="145"/>
      <c r="E76" s="145"/>
      <c r="F76" s="145"/>
      <c r="G76" s="145"/>
      <c r="H76" s="153"/>
    </row>
    <row r="77" spans="2:10" x14ac:dyDescent="0.3">
      <c r="B77" s="145"/>
      <c r="C77" s="145"/>
      <c r="D77" s="145"/>
      <c r="E77" s="145"/>
      <c r="F77" s="145"/>
      <c r="G77" s="145"/>
      <c r="H77" s="145"/>
    </row>
    <row r="78" spans="2:10" x14ac:dyDescent="0.3">
      <c r="B78" s="890" t="s">
        <v>302</v>
      </c>
      <c r="C78" s="890"/>
      <c r="D78" s="890"/>
      <c r="E78" s="890"/>
      <c r="F78" s="890"/>
      <c r="G78" s="890"/>
    </row>
    <row r="79" spans="2:10" ht="13.8" thickBot="1" x14ac:dyDescent="0.35">
      <c r="B79" s="145"/>
      <c r="G79" s="918" t="s">
        <v>204</v>
      </c>
      <c r="H79" s="918"/>
    </row>
    <row r="80" spans="2:10" x14ac:dyDescent="0.3">
      <c r="B80" s="854" t="s">
        <v>235</v>
      </c>
      <c r="C80" s="914" t="s">
        <v>253</v>
      </c>
      <c r="D80" s="914" t="s">
        <v>297</v>
      </c>
      <c r="E80" s="914" t="s">
        <v>255</v>
      </c>
      <c r="F80" s="916" t="s">
        <v>298</v>
      </c>
      <c r="G80" s="916" t="s">
        <v>299</v>
      </c>
      <c r="H80" s="914" t="s">
        <v>257</v>
      </c>
    </row>
    <row r="81" spans="1:15" x14ac:dyDescent="0.3">
      <c r="B81" s="855"/>
      <c r="C81" s="915"/>
      <c r="D81" s="915"/>
      <c r="E81" s="915"/>
      <c r="F81" s="917"/>
      <c r="G81" s="917"/>
      <c r="H81" s="915"/>
    </row>
    <row r="82" spans="1:15" x14ac:dyDescent="0.3">
      <c r="B82" s="855"/>
      <c r="C82" s="915"/>
      <c r="D82" s="915"/>
      <c r="E82" s="915"/>
      <c r="F82" s="917"/>
      <c r="G82" s="917"/>
      <c r="H82" s="915"/>
    </row>
    <row r="83" spans="1:15" ht="18" customHeight="1" x14ac:dyDescent="0.3">
      <c r="A83" s="146"/>
      <c r="B83" s="318" t="s">
        <v>8</v>
      </c>
      <c r="C83" s="663">
        <v>1282938</v>
      </c>
      <c r="D83" s="663">
        <v>66907</v>
      </c>
      <c r="E83" s="663">
        <v>4238735</v>
      </c>
      <c r="F83" s="663">
        <v>1511607</v>
      </c>
      <c r="G83" s="663">
        <v>248836</v>
      </c>
      <c r="H83" s="341">
        <f>C83+D83+E83+F83+G83</f>
        <v>7349023</v>
      </c>
      <c r="J83" s="142"/>
      <c r="K83" s="142"/>
      <c r="L83" s="142"/>
      <c r="M83" s="142"/>
      <c r="N83" s="142"/>
      <c r="O83" s="142"/>
    </row>
    <row r="84" spans="1:15" ht="18" customHeight="1" x14ac:dyDescent="0.3">
      <c r="A84" s="146"/>
      <c r="B84" s="318" t="s">
        <v>10</v>
      </c>
      <c r="C84" s="663">
        <v>21897</v>
      </c>
      <c r="D84" s="663">
        <v>17353</v>
      </c>
      <c r="E84" s="663">
        <v>472014</v>
      </c>
      <c r="F84" s="663">
        <v>180920</v>
      </c>
      <c r="G84" s="663">
        <v>46691</v>
      </c>
      <c r="H84" s="341">
        <f>C84+D84+E84+F84+G84</f>
        <v>738875</v>
      </c>
      <c r="J84" s="142"/>
      <c r="K84" s="142"/>
      <c r="L84" s="142"/>
      <c r="M84" s="142"/>
      <c r="N84" s="142"/>
      <c r="O84" s="142"/>
    </row>
    <row r="85" spans="1:15" ht="18" customHeight="1" x14ac:dyDescent="0.3">
      <c r="A85" s="146"/>
      <c r="B85" s="318" t="s">
        <v>12</v>
      </c>
      <c r="C85" s="663">
        <v>334092</v>
      </c>
      <c r="D85" s="663">
        <v>65837</v>
      </c>
      <c r="E85" s="663">
        <v>4698355</v>
      </c>
      <c r="F85" s="663">
        <v>1090576</v>
      </c>
      <c r="G85" s="663">
        <v>446339</v>
      </c>
      <c r="H85" s="341">
        <f t="shared" ref="H85:H96" si="6">C85+D85+E85+F85+G85</f>
        <v>6635199</v>
      </c>
      <c r="J85" s="142"/>
      <c r="K85" s="142"/>
      <c r="L85" s="142"/>
      <c r="M85" s="142"/>
      <c r="N85" s="142"/>
      <c r="O85" s="142"/>
    </row>
    <row r="86" spans="1:15" ht="18" customHeight="1" x14ac:dyDescent="0.3">
      <c r="A86" s="146"/>
      <c r="B86" s="318" t="s">
        <v>14</v>
      </c>
      <c r="C86" s="663">
        <v>-2219</v>
      </c>
      <c r="D86" s="663">
        <v>831</v>
      </c>
      <c r="E86" s="663">
        <v>1343003</v>
      </c>
      <c r="F86" s="663">
        <v>403849</v>
      </c>
      <c r="G86" s="663">
        <v>23453</v>
      </c>
      <c r="H86" s="341">
        <f t="shared" si="6"/>
        <v>1768917</v>
      </c>
      <c r="J86" s="142"/>
      <c r="K86" s="142"/>
      <c r="L86" s="142"/>
      <c r="M86" s="142"/>
      <c r="N86" s="142"/>
      <c r="O86" s="142"/>
    </row>
    <row r="87" spans="1:15" ht="18" customHeight="1" x14ac:dyDescent="0.3">
      <c r="A87" s="146"/>
      <c r="B87" s="318" t="s">
        <v>16</v>
      </c>
      <c r="C87" s="663">
        <v>24019</v>
      </c>
      <c r="D87" s="663">
        <v>1398</v>
      </c>
      <c r="E87" s="663">
        <v>1847385</v>
      </c>
      <c r="F87" s="663">
        <v>68792</v>
      </c>
      <c r="G87" s="663">
        <v>41146</v>
      </c>
      <c r="H87" s="341">
        <f t="shared" si="6"/>
        <v>1982740</v>
      </c>
      <c r="J87" s="142"/>
      <c r="K87" s="142"/>
      <c r="L87" s="142"/>
      <c r="M87" s="142"/>
      <c r="N87" s="142"/>
      <c r="O87" s="142"/>
    </row>
    <row r="88" spans="1:15" ht="18" customHeight="1" x14ac:dyDescent="0.3">
      <c r="A88" s="146"/>
      <c r="B88" s="312" t="s">
        <v>18</v>
      </c>
      <c r="C88" s="663">
        <v>121093</v>
      </c>
      <c r="D88" s="663">
        <v>54707</v>
      </c>
      <c r="E88" s="663">
        <v>2175098</v>
      </c>
      <c r="F88" s="663">
        <v>1421621</v>
      </c>
      <c r="G88" s="663">
        <v>103187</v>
      </c>
      <c r="H88" s="341">
        <f t="shared" si="6"/>
        <v>3875706</v>
      </c>
      <c r="J88" s="142"/>
      <c r="K88" s="142"/>
      <c r="L88" s="142"/>
      <c r="M88" s="142"/>
      <c r="N88" s="142"/>
      <c r="O88" s="142"/>
    </row>
    <row r="89" spans="1:15" ht="18" customHeight="1" x14ac:dyDescent="0.3">
      <c r="A89" s="146"/>
      <c r="B89" s="318" t="s">
        <v>20</v>
      </c>
      <c r="C89" s="663">
        <v>26365</v>
      </c>
      <c r="D89" s="663">
        <v>1942</v>
      </c>
      <c r="E89" s="663">
        <v>1744471</v>
      </c>
      <c r="F89" s="663">
        <v>267647</v>
      </c>
      <c r="G89" s="663">
        <v>24077</v>
      </c>
      <c r="H89" s="341">
        <f t="shared" si="6"/>
        <v>2064502</v>
      </c>
      <c r="J89" s="142"/>
      <c r="K89" s="142"/>
      <c r="L89" s="142"/>
      <c r="M89" s="142"/>
      <c r="N89" s="142"/>
      <c r="O89" s="142"/>
    </row>
    <row r="90" spans="1:15" ht="18" customHeight="1" x14ac:dyDescent="0.3">
      <c r="A90" s="146"/>
      <c r="B90" s="318" t="s">
        <v>22</v>
      </c>
      <c r="C90" s="663">
        <v>67520</v>
      </c>
      <c r="D90" s="663">
        <v>1622</v>
      </c>
      <c r="E90" s="663">
        <v>1683838</v>
      </c>
      <c r="F90" s="353">
        <v>0</v>
      </c>
      <c r="G90" s="663">
        <v>15370</v>
      </c>
      <c r="H90" s="341">
        <f t="shared" si="6"/>
        <v>1768350</v>
      </c>
      <c r="J90" s="142"/>
      <c r="K90" s="142"/>
      <c r="L90" s="142"/>
      <c r="M90" s="142"/>
      <c r="N90" s="142"/>
      <c r="O90" s="142"/>
    </row>
    <row r="91" spans="1:15" ht="18" customHeight="1" x14ac:dyDescent="0.3">
      <c r="A91" s="146"/>
      <c r="B91" s="318" t="s">
        <v>24</v>
      </c>
      <c r="C91" s="663">
        <v>-67</v>
      </c>
      <c r="D91" s="663">
        <v>-712</v>
      </c>
      <c r="E91" s="663">
        <v>107809</v>
      </c>
      <c r="F91" s="663">
        <v>0</v>
      </c>
      <c r="G91" s="663">
        <v>12123</v>
      </c>
      <c r="H91" s="341">
        <f t="shared" si="6"/>
        <v>119153</v>
      </c>
      <c r="J91" s="142"/>
      <c r="K91" s="142"/>
      <c r="L91" s="142"/>
      <c r="M91" s="142"/>
      <c r="N91" s="142"/>
      <c r="O91" s="142"/>
    </row>
    <row r="92" spans="1:15" ht="18" customHeight="1" x14ac:dyDescent="0.3">
      <c r="A92" s="146"/>
      <c r="B92" s="318" t="s">
        <v>26</v>
      </c>
      <c r="C92" s="663">
        <v>2520</v>
      </c>
      <c r="D92" s="663">
        <v>603</v>
      </c>
      <c r="E92" s="663">
        <v>616487</v>
      </c>
      <c r="F92" s="663">
        <v>74774</v>
      </c>
      <c r="G92" s="663">
        <v>10025</v>
      </c>
      <c r="H92" s="341">
        <f t="shared" si="6"/>
        <v>704409</v>
      </c>
      <c r="J92" s="142"/>
      <c r="K92" s="142"/>
      <c r="L92" s="142"/>
      <c r="M92" s="142"/>
      <c r="N92" s="142"/>
      <c r="O92" s="142"/>
    </row>
    <row r="93" spans="1:15" ht="18" customHeight="1" x14ac:dyDescent="0.3">
      <c r="A93" s="146"/>
      <c r="B93" s="318" t="s">
        <v>28</v>
      </c>
      <c r="C93" s="663">
        <v>69463</v>
      </c>
      <c r="D93" s="663">
        <v>1267</v>
      </c>
      <c r="E93" s="663">
        <v>2349970</v>
      </c>
      <c r="F93" s="663">
        <v>156118</v>
      </c>
      <c r="G93" s="663">
        <v>122735</v>
      </c>
      <c r="H93" s="341">
        <f t="shared" si="6"/>
        <v>2699553</v>
      </c>
      <c r="J93" s="142"/>
      <c r="K93" s="142"/>
      <c r="L93" s="142"/>
      <c r="M93" s="142"/>
      <c r="N93" s="142"/>
      <c r="O93" s="142"/>
    </row>
    <row r="94" spans="1:15" ht="18" customHeight="1" x14ac:dyDescent="0.3">
      <c r="A94" s="146"/>
      <c r="B94" s="318" t="s">
        <v>30</v>
      </c>
      <c r="C94" s="663">
        <v>1697</v>
      </c>
      <c r="D94" s="342">
        <v>0</v>
      </c>
      <c r="E94" s="663">
        <v>245924</v>
      </c>
      <c r="F94" s="663">
        <v>9497</v>
      </c>
      <c r="G94" s="663">
        <v>55447</v>
      </c>
      <c r="H94" s="341">
        <f t="shared" si="6"/>
        <v>312565</v>
      </c>
      <c r="J94" s="142"/>
      <c r="K94" s="142"/>
      <c r="L94" s="142"/>
      <c r="M94" s="142"/>
      <c r="N94" s="142"/>
      <c r="O94" s="142"/>
    </row>
    <row r="95" spans="1:15" ht="18" customHeight="1" x14ac:dyDescent="0.3">
      <c r="A95" s="146"/>
      <c r="B95" s="318" t="s">
        <v>32</v>
      </c>
      <c r="C95" s="663">
        <v>90062</v>
      </c>
      <c r="D95" s="663">
        <v>44845</v>
      </c>
      <c r="E95" s="663">
        <v>5132663</v>
      </c>
      <c r="F95" s="663">
        <v>1946352</v>
      </c>
      <c r="G95" s="663">
        <v>572298</v>
      </c>
      <c r="H95" s="341">
        <f t="shared" si="6"/>
        <v>7786220</v>
      </c>
      <c r="J95" s="142"/>
      <c r="K95" s="142"/>
      <c r="L95" s="142"/>
      <c r="M95" s="142"/>
      <c r="N95" s="142"/>
      <c r="O95" s="142"/>
    </row>
    <row r="96" spans="1:15" ht="18" customHeight="1" x14ac:dyDescent="0.3">
      <c r="A96" s="146"/>
      <c r="B96" s="318" t="s">
        <v>34</v>
      </c>
      <c r="C96" s="663">
        <v>104</v>
      </c>
      <c r="D96" s="534">
        <v>20772</v>
      </c>
      <c r="E96" s="663">
        <v>235519</v>
      </c>
      <c r="F96" s="663">
        <v>4968164</v>
      </c>
      <c r="G96" s="663">
        <v>-495885</v>
      </c>
      <c r="H96" s="341">
        <f t="shared" si="6"/>
        <v>4728674</v>
      </c>
      <c r="J96" s="142"/>
      <c r="K96" s="142"/>
      <c r="L96" s="142"/>
      <c r="M96" s="142"/>
      <c r="N96" s="142"/>
      <c r="O96" s="142"/>
    </row>
    <row r="97" spans="1:15" ht="18" customHeight="1" x14ac:dyDescent="0.3">
      <c r="A97" s="146"/>
      <c r="B97" s="314" t="s">
        <v>182</v>
      </c>
      <c r="C97" s="343">
        <f>SUM(C83:C96)</f>
        <v>2039484</v>
      </c>
      <c r="D97" s="343">
        <f>SUM(D83:D96)</f>
        <v>277372</v>
      </c>
      <c r="E97" s="343">
        <f>SUM(E83:E96)</f>
        <v>26891271</v>
      </c>
      <c r="F97" s="343">
        <f>SUM(F83:F96)</f>
        <v>12099917</v>
      </c>
      <c r="G97" s="343">
        <f>SUM(G83:G96)</f>
        <v>1225842</v>
      </c>
      <c r="H97" s="341">
        <f>C97+D97+E97+F97+G97</f>
        <v>42533886</v>
      </c>
      <c r="J97" s="142"/>
      <c r="K97" s="142"/>
      <c r="L97" s="142"/>
      <c r="M97" s="142"/>
      <c r="N97" s="142"/>
      <c r="O97" s="142"/>
    </row>
    <row r="98" spans="1:15" ht="18" customHeight="1" x14ac:dyDescent="0.3">
      <c r="B98" s="314" t="s">
        <v>106</v>
      </c>
      <c r="C98" s="343">
        <v>0</v>
      </c>
      <c r="D98" s="343">
        <v>0</v>
      </c>
      <c r="E98" s="343">
        <v>0</v>
      </c>
      <c r="F98" s="343">
        <v>0</v>
      </c>
      <c r="G98" s="343">
        <v>0</v>
      </c>
      <c r="H98" s="341">
        <v>-14382</v>
      </c>
      <c r="J98" s="142"/>
      <c r="K98" s="142"/>
      <c r="L98" s="142"/>
      <c r="M98" s="142"/>
      <c r="N98" s="142"/>
      <c r="O98" s="142"/>
    </row>
    <row r="99" spans="1:15" ht="18" customHeight="1" x14ac:dyDescent="0.3">
      <c r="B99" s="314" t="s">
        <v>90</v>
      </c>
      <c r="C99" s="343">
        <f t="shared" ref="C99:H99" si="7">C97+C98</f>
        <v>2039484</v>
      </c>
      <c r="D99" s="343">
        <f t="shared" si="7"/>
        <v>277372</v>
      </c>
      <c r="E99" s="343">
        <f t="shared" si="7"/>
        <v>26891271</v>
      </c>
      <c r="F99" s="343">
        <f t="shared" si="7"/>
        <v>12099917</v>
      </c>
      <c r="G99" s="343">
        <f t="shared" si="7"/>
        <v>1225842</v>
      </c>
      <c r="H99" s="343">
        <f t="shared" si="7"/>
        <v>42519504</v>
      </c>
      <c r="J99" s="142"/>
      <c r="K99" s="142"/>
      <c r="L99" s="142"/>
      <c r="M99" s="142"/>
      <c r="N99" s="142"/>
      <c r="O99" s="142"/>
    </row>
    <row r="100" spans="1:15" x14ac:dyDescent="0.3">
      <c r="B100" s="145"/>
      <c r="C100" s="163"/>
      <c r="D100" s="163"/>
      <c r="E100" s="163"/>
      <c r="F100" s="163"/>
      <c r="G100" s="163"/>
      <c r="H100" s="163"/>
      <c r="I100" s="142"/>
      <c r="J100" s="142"/>
      <c r="K100" s="142"/>
      <c r="L100" s="142"/>
      <c r="M100" s="142"/>
      <c r="N100" s="142"/>
      <c r="O100" s="142"/>
    </row>
    <row r="101" spans="1:15" x14ac:dyDescent="0.3">
      <c r="B101" s="145"/>
      <c r="C101" s="163"/>
      <c r="D101" s="163"/>
      <c r="E101" s="163"/>
      <c r="F101" s="163"/>
      <c r="G101" s="163"/>
      <c r="H101" s="153"/>
      <c r="I101" s="142"/>
      <c r="J101" s="142"/>
      <c r="K101" s="142"/>
      <c r="L101" s="142"/>
      <c r="M101" s="142"/>
      <c r="N101" s="142"/>
      <c r="O101" s="142"/>
    </row>
    <row r="102" spans="1:15" x14ac:dyDescent="0.3">
      <c r="B102" s="145"/>
      <c r="C102" s="163"/>
      <c r="D102" s="163"/>
      <c r="E102" s="163"/>
      <c r="F102" s="163"/>
      <c r="G102" s="163"/>
      <c r="H102" s="153"/>
      <c r="I102" s="142"/>
      <c r="J102" s="142"/>
      <c r="K102" s="142"/>
      <c r="L102" s="142"/>
      <c r="M102" s="142"/>
      <c r="N102" s="142"/>
      <c r="O102" s="142"/>
    </row>
    <row r="103" spans="1:15" x14ac:dyDescent="0.3">
      <c r="B103" s="890" t="s">
        <v>303</v>
      </c>
      <c r="C103" s="890"/>
      <c r="D103" s="890"/>
      <c r="E103" s="890"/>
      <c r="F103" s="890"/>
      <c r="G103" s="890"/>
      <c r="H103" s="153"/>
      <c r="I103" s="142"/>
      <c r="J103" s="142"/>
      <c r="K103" s="142"/>
      <c r="L103" s="142"/>
      <c r="M103" s="142"/>
      <c r="N103" s="142"/>
      <c r="O103" s="142"/>
    </row>
    <row r="104" spans="1:15" ht="13.8" thickBot="1" x14ac:dyDescent="0.35">
      <c r="B104" s="145"/>
      <c r="C104" s="163"/>
      <c r="D104" s="163"/>
      <c r="E104" s="163"/>
      <c r="F104" s="163"/>
      <c r="G104" s="918" t="s">
        <v>204</v>
      </c>
      <c r="H104" s="918"/>
      <c r="I104" s="142"/>
      <c r="J104" s="142"/>
      <c r="K104" s="142"/>
      <c r="L104" s="142"/>
      <c r="M104" s="142"/>
      <c r="N104" s="142"/>
      <c r="O104" s="142"/>
    </row>
    <row r="105" spans="1:15" x14ac:dyDescent="0.3">
      <c r="B105" s="854" t="s">
        <v>235</v>
      </c>
      <c r="C105" s="914" t="s">
        <v>253</v>
      </c>
      <c r="D105" s="914" t="s">
        <v>297</v>
      </c>
      <c r="E105" s="914" t="s">
        <v>255</v>
      </c>
      <c r="F105" s="916" t="s">
        <v>298</v>
      </c>
      <c r="G105" s="916" t="s">
        <v>299</v>
      </c>
      <c r="H105" s="914" t="s">
        <v>257</v>
      </c>
      <c r="I105" s="142"/>
      <c r="J105" s="142"/>
      <c r="K105" s="142"/>
      <c r="L105" s="142"/>
      <c r="M105" s="142"/>
      <c r="N105" s="142"/>
      <c r="O105" s="142"/>
    </row>
    <row r="106" spans="1:15" x14ac:dyDescent="0.3">
      <c r="B106" s="855"/>
      <c r="C106" s="915"/>
      <c r="D106" s="915"/>
      <c r="E106" s="915"/>
      <c r="F106" s="917"/>
      <c r="G106" s="917"/>
      <c r="H106" s="915"/>
      <c r="I106" s="142"/>
      <c r="J106" s="142"/>
      <c r="K106" s="142"/>
      <c r="L106" s="142"/>
      <c r="M106" s="142"/>
      <c r="N106" s="142"/>
      <c r="O106" s="142"/>
    </row>
    <row r="107" spans="1:15" x14ac:dyDescent="0.3">
      <c r="B107" s="855"/>
      <c r="C107" s="915"/>
      <c r="D107" s="915"/>
      <c r="E107" s="915"/>
      <c r="F107" s="917"/>
      <c r="G107" s="917"/>
      <c r="H107" s="915"/>
      <c r="I107" s="142"/>
      <c r="J107" s="142"/>
      <c r="K107" s="142"/>
      <c r="L107" s="142"/>
      <c r="M107" s="142"/>
      <c r="N107" s="142"/>
      <c r="O107" s="142"/>
    </row>
    <row r="108" spans="1:15" ht="18" customHeight="1" x14ac:dyDescent="0.3">
      <c r="B108" s="318" t="s">
        <v>8</v>
      </c>
      <c r="C108" s="663">
        <v>1506945.4387900003</v>
      </c>
      <c r="D108" s="663">
        <v>131541.11340999999</v>
      </c>
      <c r="E108" s="663">
        <v>6447983.511429999</v>
      </c>
      <c r="F108" s="663">
        <v>6045525.4865199989</v>
      </c>
      <c r="G108" s="663">
        <v>552697.13646000007</v>
      </c>
      <c r="H108" s="341">
        <f>C108+D108+E108+F108+G108</f>
        <v>14684692.68661</v>
      </c>
      <c r="I108" s="142"/>
      <c r="J108" s="142"/>
      <c r="K108" s="142"/>
      <c r="L108" s="142"/>
      <c r="M108" s="142"/>
      <c r="N108" s="142"/>
      <c r="O108" s="142"/>
    </row>
    <row r="109" spans="1:15" ht="18" customHeight="1" x14ac:dyDescent="0.3">
      <c r="B109" s="318" t="s">
        <v>10</v>
      </c>
      <c r="C109" s="663">
        <v>17191.735011173492</v>
      </c>
      <c r="D109" s="663">
        <v>40048.991645230199</v>
      </c>
      <c r="E109" s="663">
        <v>683133.54857575474</v>
      </c>
      <c r="F109" s="663">
        <v>223256.84974293146</v>
      </c>
      <c r="G109" s="663">
        <v>91475.848445405019</v>
      </c>
      <c r="H109" s="341">
        <f>C109+D109+E109+F109+G109</f>
        <v>1055106.9734204949</v>
      </c>
      <c r="I109" s="142"/>
      <c r="J109" s="142"/>
      <c r="K109" s="142"/>
      <c r="L109" s="142"/>
      <c r="M109" s="142"/>
      <c r="N109" s="142"/>
      <c r="O109" s="142"/>
    </row>
    <row r="110" spans="1:15" ht="18" customHeight="1" x14ac:dyDescent="0.3">
      <c r="B110" s="318" t="s">
        <v>12</v>
      </c>
      <c r="C110" s="663">
        <v>635621</v>
      </c>
      <c r="D110" s="663">
        <v>114897</v>
      </c>
      <c r="E110" s="663">
        <v>5736214</v>
      </c>
      <c r="F110" s="663">
        <v>1242378</v>
      </c>
      <c r="G110" s="663">
        <v>524484</v>
      </c>
      <c r="H110" s="341">
        <f t="shared" ref="H110:H121" si="8">C110+D110+E110+F110+G110</f>
        <v>8253594</v>
      </c>
      <c r="I110" s="142"/>
      <c r="J110" s="142"/>
      <c r="K110" s="142"/>
      <c r="L110" s="142"/>
      <c r="M110" s="142"/>
      <c r="N110" s="142"/>
      <c r="O110" s="142"/>
    </row>
    <row r="111" spans="1:15" ht="18" customHeight="1" x14ac:dyDescent="0.3">
      <c r="B111" s="318" t="s">
        <v>14</v>
      </c>
      <c r="C111" s="663">
        <v>53589.417340000015</v>
      </c>
      <c r="D111" s="663">
        <v>3329.7578700000004</v>
      </c>
      <c r="E111" s="663">
        <v>1955184.0469359315</v>
      </c>
      <c r="F111" s="663">
        <v>210364.98875999995</v>
      </c>
      <c r="G111" s="663">
        <v>14726.44599</v>
      </c>
      <c r="H111" s="341">
        <f t="shared" si="8"/>
        <v>2237194.6568959313</v>
      </c>
      <c r="I111" s="142"/>
      <c r="J111" s="142"/>
      <c r="K111" s="142"/>
      <c r="L111" s="142"/>
      <c r="M111" s="142"/>
      <c r="N111" s="142"/>
      <c r="O111" s="142"/>
    </row>
    <row r="112" spans="1:15" ht="18" customHeight="1" x14ac:dyDescent="0.3">
      <c r="B112" s="318" t="s">
        <v>16</v>
      </c>
      <c r="C112" s="663">
        <v>15758.089999999997</v>
      </c>
      <c r="D112" s="663">
        <v>699.53451999999959</v>
      </c>
      <c r="E112" s="663">
        <v>2130240.62</v>
      </c>
      <c r="F112" s="663">
        <v>25248.616000000002</v>
      </c>
      <c r="G112" s="663">
        <v>210046.20395</v>
      </c>
      <c r="H112" s="341">
        <f t="shared" si="8"/>
        <v>2381993.0644700001</v>
      </c>
      <c r="I112" s="142"/>
      <c r="J112" s="142"/>
      <c r="K112" s="142"/>
      <c r="L112" s="142"/>
      <c r="M112" s="142"/>
      <c r="N112" s="142"/>
      <c r="O112" s="142"/>
    </row>
    <row r="113" spans="1:15" ht="18" customHeight="1" x14ac:dyDescent="0.3">
      <c r="B113" s="312" t="s">
        <v>18</v>
      </c>
      <c r="C113" s="663">
        <v>83581.662734985934</v>
      </c>
      <c r="D113" s="663">
        <v>107652.69991066102</v>
      </c>
      <c r="E113" s="663">
        <v>2025454.3206583529</v>
      </c>
      <c r="F113" s="663">
        <v>1165074.6867262844</v>
      </c>
      <c r="G113" s="663">
        <v>114489.56224209425</v>
      </c>
      <c r="H113" s="341">
        <f t="shared" si="8"/>
        <v>3496252.9322723784</v>
      </c>
      <c r="I113" s="142"/>
      <c r="J113" s="142"/>
      <c r="K113" s="142"/>
      <c r="L113" s="142"/>
      <c r="M113" s="142"/>
      <c r="N113" s="142"/>
      <c r="O113" s="142"/>
    </row>
    <row r="114" spans="1:15" ht="18" customHeight="1" x14ac:dyDescent="0.3">
      <c r="B114" s="318" t="s">
        <v>20</v>
      </c>
      <c r="C114" s="663">
        <v>43743.268840000004</v>
      </c>
      <c r="D114" s="663">
        <v>2220.8018700000102</v>
      </c>
      <c r="E114" s="663">
        <v>2055359.9469299996</v>
      </c>
      <c r="F114" s="663">
        <v>159422.52195999998</v>
      </c>
      <c r="G114" s="663">
        <v>22213.625949999998</v>
      </c>
      <c r="H114" s="341">
        <f t="shared" si="8"/>
        <v>2282960.1655499996</v>
      </c>
      <c r="I114" s="142"/>
      <c r="J114" s="142"/>
      <c r="K114" s="142"/>
      <c r="L114" s="142"/>
      <c r="M114" s="142"/>
      <c r="N114" s="142"/>
      <c r="O114" s="142"/>
    </row>
    <row r="115" spans="1:15" ht="18" customHeight="1" x14ac:dyDescent="0.3">
      <c r="B115" s="318" t="s">
        <v>22</v>
      </c>
      <c r="C115" s="663">
        <v>49505.76276023619</v>
      </c>
      <c r="D115" s="663">
        <v>-428.82917736072835</v>
      </c>
      <c r="E115" s="663">
        <v>2045206.7405000003</v>
      </c>
      <c r="F115" s="353">
        <v>0</v>
      </c>
      <c r="G115" s="663">
        <v>41290.631700684542</v>
      </c>
      <c r="H115" s="341">
        <f t="shared" si="8"/>
        <v>2135574.30578356</v>
      </c>
      <c r="I115" s="142"/>
      <c r="J115" s="142"/>
      <c r="K115" s="142"/>
      <c r="L115" s="142"/>
      <c r="M115" s="142"/>
      <c r="N115" s="142"/>
      <c r="O115" s="142"/>
    </row>
    <row r="116" spans="1:15" ht="18" customHeight="1" x14ac:dyDescent="0.3">
      <c r="B116" s="318" t="s">
        <v>24</v>
      </c>
      <c r="C116" s="663">
        <v>1352.0075899999999</v>
      </c>
      <c r="D116" s="663">
        <v>-6647.4912599999989</v>
      </c>
      <c r="E116" s="663">
        <v>37276.276339999997</v>
      </c>
      <c r="F116" s="663">
        <v>0</v>
      </c>
      <c r="G116" s="663">
        <v>-541.54673999999977</v>
      </c>
      <c r="H116" s="341">
        <f t="shared" si="8"/>
        <v>31439.245929999997</v>
      </c>
      <c r="I116" s="142"/>
      <c r="J116" s="142"/>
      <c r="K116" s="142"/>
      <c r="L116" s="142"/>
      <c r="M116" s="142"/>
      <c r="N116" s="142"/>
      <c r="O116" s="142"/>
    </row>
    <row r="117" spans="1:15" ht="18" customHeight="1" x14ac:dyDescent="0.3">
      <c r="B117" s="318" t="s">
        <v>26</v>
      </c>
      <c r="C117" s="663">
        <v>1801</v>
      </c>
      <c r="D117" s="663">
        <v>3146</v>
      </c>
      <c r="E117" s="663">
        <v>725337</v>
      </c>
      <c r="F117" s="663">
        <v>56572</v>
      </c>
      <c r="G117" s="663">
        <v>20892</v>
      </c>
      <c r="H117" s="341">
        <f t="shared" si="8"/>
        <v>807748</v>
      </c>
      <c r="I117" s="142"/>
      <c r="J117" s="142"/>
      <c r="K117" s="142"/>
      <c r="L117" s="142"/>
      <c r="M117" s="142"/>
      <c r="N117" s="142"/>
      <c r="O117" s="142"/>
    </row>
    <row r="118" spans="1:15" ht="18" customHeight="1" x14ac:dyDescent="0.3">
      <c r="B118" s="318" t="s">
        <v>28</v>
      </c>
      <c r="C118" s="663">
        <v>66738</v>
      </c>
      <c r="D118" s="663">
        <v>1677</v>
      </c>
      <c r="E118" s="663">
        <v>3142530</v>
      </c>
      <c r="F118" s="663">
        <v>57211</v>
      </c>
      <c r="G118" s="663">
        <v>284419</v>
      </c>
      <c r="H118" s="341">
        <f t="shared" si="8"/>
        <v>3552575</v>
      </c>
      <c r="I118" s="142"/>
      <c r="J118" s="142"/>
      <c r="K118" s="142"/>
      <c r="L118" s="142"/>
      <c r="M118" s="142"/>
      <c r="N118" s="142"/>
      <c r="O118" s="142"/>
    </row>
    <row r="119" spans="1:15" ht="18" customHeight="1" x14ac:dyDescent="0.3">
      <c r="B119" s="318" t="s">
        <v>30</v>
      </c>
      <c r="C119" s="663">
        <v>275.26389560622692</v>
      </c>
      <c r="D119" s="342">
        <v>0</v>
      </c>
      <c r="E119" s="663">
        <v>343712.79775552487</v>
      </c>
      <c r="F119" s="663">
        <v>0</v>
      </c>
      <c r="G119" s="663">
        <v>57918.670000000035</v>
      </c>
      <c r="H119" s="341">
        <f t="shared" si="8"/>
        <v>401906.73165113112</v>
      </c>
      <c r="I119" s="142"/>
      <c r="J119" s="142"/>
      <c r="K119" s="142"/>
      <c r="L119" s="142"/>
      <c r="M119" s="142"/>
      <c r="N119" s="142"/>
      <c r="O119" s="142"/>
    </row>
    <row r="120" spans="1:15" ht="18" customHeight="1" x14ac:dyDescent="0.3">
      <c r="B120" s="318" t="s">
        <v>32</v>
      </c>
      <c r="C120" s="663">
        <v>65828</v>
      </c>
      <c r="D120" s="663">
        <v>90403</v>
      </c>
      <c r="E120" s="663">
        <v>6862997</v>
      </c>
      <c r="F120" s="663">
        <v>1904534</v>
      </c>
      <c r="G120" s="663">
        <v>366670</v>
      </c>
      <c r="H120" s="341">
        <f t="shared" si="8"/>
        <v>9290432</v>
      </c>
      <c r="I120" s="142"/>
      <c r="J120" s="142"/>
      <c r="K120" s="142"/>
      <c r="L120" s="142"/>
      <c r="M120" s="142"/>
      <c r="N120" s="142"/>
      <c r="O120" s="142"/>
    </row>
    <row r="121" spans="1:15" ht="18" customHeight="1" x14ac:dyDescent="0.3">
      <c r="B121" s="318" t="s">
        <v>34</v>
      </c>
      <c r="C121" s="663">
        <v>4370</v>
      </c>
      <c r="D121" s="534">
        <v>12015</v>
      </c>
      <c r="E121" s="663">
        <v>310679.24868000002</v>
      </c>
      <c r="F121" s="663">
        <v>5670105.6114499997</v>
      </c>
      <c r="G121" s="663">
        <v>847788.17449</v>
      </c>
      <c r="H121" s="341">
        <f t="shared" si="8"/>
        <v>6844958.03462</v>
      </c>
      <c r="I121" s="142"/>
      <c r="J121" s="142"/>
      <c r="K121" s="142"/>
      <c r="L121" s="142"/>
      <c r="M121" s="142"/>
      <c r="N121" s="142"/>
      <c r="O121" s="142"/>
    </row>
    <row r="122" spans="1:15" ht="18" customHeight="1" x14ac:dyDescent="0.3">
      <c r="B122" s="314" t="s">
        <v>182</v>
      </c>
      <c r="C122" s="343">
        <f>SUM(C108:C121)</f>
        <v>2546300.6469620019</v>
      </c>
      <c r="D122" s="343">
        <f>SUM(D108:D121)</f>
        <v>500554.57878853049</v>
      </c>
      <c r="E122" s="343">
        <f>SUM(E108:E121)</f>
        <v>34501309.057805561</v>
      </c>
      <c r="F122" s="343">
        <f>SUM(F108:F121)</f>
        <v>16759693.761159215</v>
      </c>
      <c r="G122" s="343">
        <f>SUM(G108:G121)</f>
        <v>3148569.7524881838</v>
      </c>
      <c r="H122" s="341">
        <f>C122+D122+E122+F122+G122</f>
        <v>57456427.797203496</v>
      </c>
      <c r="I122" s="142"/>
      <c r="J122" s="142"/>
      <c r="K122" s="142"/>
      <c r="L122" s="142"/>
      <c r="M122" s="142"/>
      <c r="N122" s="142"/>
      <c r="O122" s="142"/>
    </row>
    <row r="123" spans="1:15" ht="18" customHeight="1" x14ac:dyDescent="0.3">
      <c r="B123" s="314" t="s">
        <v>106</v>
      </c>
      <c r="C123" s="343">
        <v>0</v>
      </c>
      <c r="D123" s="343">
        <v>0</v>
      </c>
      <c r="E123" s="343">
        <v>0</v>
      </c>
      <c r="F123" s="343">
        <v>0</v>
      </c>
      <c r="G123" s="343">
        <v>0</v>
      </c>
      <c r="H123" s="341">
        <v>692926.50245999999</v>
      </c>
      <c r="I123" s="142"/>
      <c r="J123" s="142"/>
      <c r="K123" s="142"/>
      <c r="L123" s="142"/>
      <c r="M123" s="142"/>
      <c r="N123" s="142"/>
      <c r="O123" s="142"/>
    </row>
    <row r="124" spans="1:15" ht="18" customHeight="1" x14ac:dyDescent="0.3">
      <c r="B124" s="314" t="s">
        <v>90</v>
      </c>
      <c r="C124" s="343">
        <f t="shared" ref="C124:H124" si="9">C122+C123</f>
        <v>2546300.6469620019</v>
      </c>
      <c r="D124" s="343">
        <f t="shared" si="9"/>
        <v>500554.57878853049</v>
      </c>
      <c r="E124" s="343">
        <f t="shared" si="9"/>
        <v>34501309.057805561</v>
      </c>
      <c r="F124" s="343">
        <f t="shared" si="9"/>
        <v>16759693.761159215</v>
      </c>
      <c r="G124" s="343">
        <f t="shared" si="9"/>
        <v>3148569.7524881838</v>
      </c>
      <c r="H124" s="343">
        <f t="shared" si="9"/>
        <v>58149354.299663499</v>
      </c>
      <c r="I124" s="142"/>
      <c r="J124" s="142"/>
      <c r="K124" s="142"/>
      <c r="L124" s="142"/>
      <c r="M124" s="142"/>
      <c r="N124" s="142"/>
      <c r="O124" s="142"/>
    </row>
    <row r="125" spans="1:15" x14ac:dyDescent="0.3">
      <c r="B125" s="145"/>
      <c r="C125" s="163"/>
      <c r="D125" s="163"/>
      <c r="E125" s="163"/>
      <c r="F125" s="163"/>
      <c r="G125" s="163"/>
      <c r="H125" s="153"/>
      <c r="I125" s="142"/>
      <c r="J125" s="142"/>
      <c r="K125" s="142"/>
      <c r="L125" s="142"/>
      <c r="M125" s="142"/>
      <c r="N125" s="142"/>
      <c r="O125" s="142"/>
    </row>
    <row r="126" spans="1:15" x14ac:dyDescent="0.3">
      <c r="B126" s="145"/>
      <c r="C126" s="163"/>
      <c r="D126" s="163"/>
      <c r="E126" s="163"/>
      <c r="F126" s="163"/>
      <c r="G126" s="163"/>
      <c r="H126" s="153"/>
      <c r="I126" s="142"/>
      <c r="J126" s="142"/>
      <c r="K126" s="142"/>
      <c r="L126" s="142"/>
      <c r="M126" s="142"/>
      <c r="N126" s="142"/>
      <c r="O126" s="142"/>
    </row>
    <row r="127" spans="1:15" x14ac:dyDescent="0.3">
      <c r="J127" s="142"/>
      <c r="K127" s="142"/>
      <c r="L127" s="142"/>
      <c r="M127" s="142"/>
      <c r="N127" s="142"/>
      <c r="O127" s="142"/>
    </row>
    <row r="128" spans="1:15" ht="14.4" x14ac:dyDescent="0.3">
      <c r="A128"/>
      <c r="B128"/>
      <c r="C128"/>
      <c r="D128"/>
      <c r="E128"/>
      <c r="F128"/>
      <c r="G128"/>
      <c r="H128"/>
      <c r="I128"/>
      <c r="J128"/>
      <c r="K128" s="142"/>
      <c r="L128" s="142"/>
      <c r="M128" s="142"/>
      <c r="N128" s="142"/>
      <c r="O128" s="142"/>
    </row>
    <row r="129" spans="1:15" ht="14.4" x14ac:dyDescent="0.3">
      <c r="A129"/>
      <c r="B129"/>
      <c r="C129"/>
      <c r="D129"/>
      <c r="E129"/>
      <c r="F129"/>
      <c r="G129"/>
      <c r="H129"/>
      <c r="I129"/>
      <c r="J129"/>
      <c r="K129" s="142"/>
      <c r="L129" s="142"/>
      <c r="M129" s="142"/>
      <c r="N129" s="142"/>
      <c r="O129" s="142"/>
    </row>
    <row r="130" spans="1:15" ht="14.4" x14ac:dyDescent="0.3">
      <c r="A130"/>
      <c r="B130"/>
      <c r="C130"/>
      <c r="D130"/>
      <c r="E130"/>
      <c r="F130"/>
      <c r="G130"/>
      <c r="H130"/>
      <c r="I130"/>
      <c r="J130"/>
      <c r="K130" s="142"/>
      <c r="L130" s="142"/>
      <c r="M130" s="142"/>
      <c r="N130" s="142"/>
      <c r="O130" s="142"/>
    </row>
    <row r="131" spans="1:15" ht="14.4" x14ac:dyDescent="0.3">
      <c r="A131"/>
      <c r="B131"/>
      <c r="C131"/>
      <c r="D131"/>
      <c r="E131"/>
      <c r="F131"/>
      <c r="G131"/>
      <c r="H131"/>
      <c r="I131"/>
      <c r="J131"/>
      <c r="K131" s="142"/>
      <c r="L131" s="142"/>
      <c r="M131" s="142"/>
      <c r="N131" s="142"/>
      <c r="O131" s="142"/>
    </row>
    <row r="132" spans="1:15" ht="14.4" x14ac:dyDescent="0.3">
      <c r="A132"/>
      <c r="B132"/>
      <c r="C132"/>
      <c r="D132"/>
      <c r="E132"/>
      <c r="F132"/>
      <c r="G132"/>
      <c r="H132"/>
      <c r="I132"/>
      <c r="J132"/>
      <c r="K132" s="142"/>
      <c r="L132" s="142"/>
      <c r="M132" s="142"/>
      <c r="N132" s="142"/>
      <c r="O132" s="142"/>
    </row>
    <row r="133" spans="1:15" ht="14.4" x14ac:dyDescent="0.3">
      <c r="A133"/>
      <c r="B133"/>
      <c r="C133"/>
      <c r="D133"/>
      <c r="E133"/>
      <c r="F133"/>
      <c r="G133"/>
      <c r="H133"/>
      <c r="I133"/>
      <c r="J133"/>
      <c r="K133" s="142"/>
      <c r="L133" s="142"/>
      <c r="M133" s="142"/>
      <c r="N133" s="142"/>
      <c r="O133" s="142"/>
    </row>
    <row r="134" spans="1:15" ht="14.4" x14ac:dyDescent="0.3">
      <c r="A134"/>
      <c r="B134"/>
      <c r="C134"/>
      <c r="D134"/>
      <c r="E134"/>
      <c r="F134"/>
      <c r="G134"/>
      <c r="H134"/>
      <c r="I134"/>
      <c r="J134"/>
      <c r="K134" s="142"/>
      <c r="L134" s="142"/>
      <c r="M134" s="142"/>
      <c r="N134" s="142"/>
      <c r="O134" s="142"/>
    </row>
    <row r="135" spans="1:15" ht="14.4" x14ac:dyDescent="0.3">
      <c r="A135"/>
      <c r="B135"/>
      <c r="C135"/>
      <c r="D135"/>
      <c r="E135"/>
      <c r="F135"/>
      <c r="G135"/>
      <c r="H135"/>
      <c r="I135"/>
      <c r="J135"/>
      <c r="K135" s="142"/>
      <c r="L135" s="142"/>
      <c r="M135" s="142"/>
      <c r="N135" s="142"/>
      <c r="O135" s="142"/>
    </row>
    <row r="136" spans="1:15" ht="14.4" x14ac:dyDescent="0.3">
      <c r="A136"/>
      <c r="B136"/>
      <c r="C136"/>
      <c r="D136"/>
      <c r="E136"/>
      <c r="F136"/>
      <c r="G136"/>
      <c r="H136"/>
      <c r="I136"/>
      <c r="J136"/>
      <c r="K136" s="142"/>
      <c r="L136" s="142"/>
      <c r="M136" s="142"/>
      <c r="N136" s="142"/>
      <c r="O136" s="142"/>
    </row>
    <row r="137" spans="1:15" ht="14.4" x14ac:dyDescent="0.3">
      <c r="A137"/>
      <c r="B137"/>
      <c r="C137"/>
      <c r="D137"/>
      <c r="E137"/>
      <c r="F137"/>
      <c r="G137"/>
      <c r="H137"/>
      <c r="I137"/>
      <c r="J137"/>
      <c r="K137" s="142"/>
      <c r="L137" s="142"/>
      <c r="M137" s="142"/>
      <c r="N137" s="142"/>
      <c r="O137" s="142"/>
    </row>
    <row r="138" spans="1:15" ht="14.4" x14ac:dyDescent="0.3">
      <c r="A138"/>
      <c r="B138"/>
      <c r="C138"/>
      <c r="D138"/>
      <c r="E138"/>
      <c r="F138"/>
      <c r="G138"/>
      <c r="H138"/>
      <c r="I138"/>
      <c r="J138"/>
      <c r="K138" s="142"/>
      <c r="L138" s="142"/>
      <c r="M138" s="142"/>
      <c r="N138" s="142"/>
      <c r="O138" s="142"/>
    </row>
    <row r="139" spans="1:15" ht="14.4" x14ac:dyDescent="0.3">
      <c r="A139"/>
      <c r="B139"/>
      <c r="C139"/>
      <c r="D139"/>
      <c r="E139"/>
      <c r="F139"/>
      <c r="G139"/>
      <c r="H139"/>
      <c r="I139"/>
      <c r="J139"/>
      <c r="K139" s="142"/>
      <c r="L139" s="142"/>
      <c r="M139" s="142"/>
      <c r="N139" s="142"/>
      <c r="O139" s="142"/>
    </row>
    <row r="140" spans="1:15" ht="14.4" x14ac:dyDescent="0.3">
      <c r="A140"/>
      <c r="B140"/>
      <c r="C140"/>
      <c r="D140"/>
      <c r="E140"/>
      <c r="F140"/>
      <c r="G140"/>
      <c r="H140"/>
      <c r="I140"/>
      <c r="J140"/>
      <c r="K140" s="142"/>
      <c r="L140" s="142"/>
      <c r="M140" s="142"/>
      <c r="N140" s="142"/>
      <c r="O140" s="142"/>
    </row>
    <row r="141" spans="1:15" ht="14.4" x14ac:dyDescent="0.3">
      <c r="A141"/>
      <c r="B141"/>
      <c r="C141"/>
      <c r="D141"/>
      <c r="E141"/>
      <c r="F141"/>
      <c r="G141"/>
      <c r="H141"/>
      <c r="I141"/>
      <c r="J141"/>
      <c r="K141" s="142"/>
      <c r="L141" s="142"/>
      <c r="M141" s="142"/>
      <c r="N141" s="142"/>
      <c r="O141" s="142"/>
    </row>
    <row r="142" spans="1:15" ht="14.4" x14ac:dyDescent="0.3">
      <c r="A142"/>
      <c r="B142"/>
      <c r="C142"/>
      <c r="D142"/>
      <c r="E142"/>
      <c r="F142"/>
      <c r="G142"/>
      <c r="H142"/>
      <c r="I142"/>
      <c r="J142"/>
      <c r="K142" s="142"/>
      <c r="L142" s="142"/>
      <c r="M142" s="142"/>
      <c r="N142" s="142"/>
      <c r="O142" s="142"/>
    </row>
    <row r="143" spans="1:15" ht="14.4" x14ac:dyDescent="0.3">
      <c r="A143"/>
      <c r="B143"/>
      <c r="C143"/>
      <c r="D143"/>
      <c r="E143"/>
      <c r="F143"/>
      <c r="G143"/>
      <c r="H143"/>
      <c r="I143"/>
      <c r="J143"/>
      <c r="K143" s="142"/>
      <c r="L143" s="142"/>
      <c r="M143" s="142"/>
      <c r="N143" s="142"/>
      <c r="O143" s="142"/>
    </row>
    <row r="144" spans="1:15" ht="14.4" x14ac:dyDescent="0.3">
      <c r="A144"/>
      <c r="B144"/>
      <c r="C144"/>
      <c r="D144"/>
      <c r="E144"/>
      <c r="F144"/>
      <c r="G144"/>
      <c r="H144"/>
      <c r="I144"/>
      <c r="J144"/>
      <c r="K144" s="142"/>
      <c r="L144" s="142"/>
      <c r="M144" s="142"/>
      <c r="N144" s="142"/>
      <c r="O144" s="142"/>
    </row>
    <row r="145" spans="1:15" ht="14.4" x14ac:dyDescent="0.3">
      <c r="A145"/>
      <c r="B145"/>
      <c r="C145"/>
      <c r="D145"/>
      <c r="E145"/>
      <c r="F145"/>
      <c r="G145"/>
      <c r="H145"/>
      <c r="I145"/>
      <c r="J145"/>
      <c r="K145" s="142"/>
      <c r="L145" s="142"/>
      <c r="M145" s="142"/>
      <c r="N145" s="142"/>
      <c r="O145" s="142"/>
    </row>
    <row r="146" spans="1:15" ht="14.4" x14ac:dyDescent="0.3">
      <c r="A146"/>
      <c r="B146"/>
      <c r="C146"/>
      <c r="D146"/>
      <c r="E146"/>
      <c r="F146"/>
      <c r="G146"/>
      <c r="H146"/>
      <c r="I146"/>
      <c r="J146"/>
      <c r="K146" s="142"/>
      <c r="L146" s="142"/>
      <c r="M146" s="142"/>
      <c r="N146" s="142"/>
      <c r="O146" s="142"/>
    </row>
    <row r="147" spans="1:15" ht="14.4" x14ac:dyDescent="0.3">
      <c r="A147"/>
      <c r="B147"/>
      <c r="C147"/>
      <c r="D147"/>
      <c r="E147"/>
      <c r="F147"/>
      <c r="G147"/>
      <c r="H147"/>
      <c r="I147"/>
      <c r="J147"/>
      <c r="K147" s="142"/>
      <c r="L147" s="142"/>
      <c r="M147" s="142"/>
      <c r="N147" s="142"/>
      <c r="O147" s="142"/>
    </row>
    <row r="148" spans="1:15" ht="14.4" x14ac:dyDescent="0.3">
      <c r="A148"/>
      <c r="B148"/>
      <c r="C148"/>
      <c r="D148"/>
      <c r="E148"/>
      <c r="F148"/>
      <c r="G148"/>
      <c r="H148"/>
      <c r="I148"/>
      <c r="J148"/>
      <c r="K148" s="142"/>
      <c r="L148" s="142"/>
      <c r="M148" s="142"/>
      <c r="N148" s="142"/>
      <c r="O148" s="142"/>
    </row>
    <row r="149" spans="1:15" ht="14.4" x14ac:dyDescent="0.3">
      <c r="A149"/>
      <c r="B149"/>
      <c r="C149"/>
      <c r="D149"/>
      <c r="E149"/>
      <c r="F149"/>
      <c r="G149"/>
      <c r="H149"/>
      <c r="I149"/>
      <c r="J149"/>
      <c r="K149" s="142"/>
      <c r="L149" s="142"/>
      <c r="M149" s="142"/>
      <c r="N149" s="142"/>
      <c r="O149" s="142"/>
    </row>
    <row r="150" spans="1:15" ht="14.4" x14ac:dyDescent="0.3">
      <c r="A150"/>
      <c r="B150"/>
      <c r="C150"/>
      <c r="D150"/>
      <c r="E150"/>
      <c r="F150"/>
      <c r="G150"/>
      <c r="H150"/>
      <c r="I150"/>
      <c r="J150"/>
      <c r="K150" s="142"/>
      <c r="L150" s="142"/>
      <c r="M150" s="142"/>
      <c r="N150" s="142"/>
      <c r="O150" s="142"/>
    </row>
    <row r="151" spans="1:15" ht="14.4" x14ac:dyDescent="0.3">
      <c r="A151"/>
      <c r="B151"/>
      <c r="C151"/>
      <c r="D151"/>
      <c r="E151"/>
      <c r="F151"/>
      <c r="G151"/>
      <c r="H151"/>
      <c r="I151"/>
      <c r="J151"/>
      <c r="K151" s="142"/>
      <c r="L151" s="142"/>
      <c r="M151" s="142"/>
      <c r="N151" s="142"/>
      <c r="O151" s="142"/>
    </row>
    <row r="152" spans="1:15" ht="14.4" x14ac:dyDescent="0.3">
      <c r="A152"/>
      <c r="B152"/>
      <c r="C152"/>
      <c r="D152"/>
      <c r="E152"/>
      <c r="F152"/>
      <c r="G152"/>
      <c r="H152"/>
      <c r="I152"/>
      <c r="J152"/>
      <c r="K152" s="142"/>
      <c r="L152" s="142"/>
      <c r="M152" s="142"/>
      <c r="N152" s="142"/>
      <c r="O152" s="142"/>
    </row>
    <row r="153" spans="1:15" ht="14.4" x14ac:dyDescent="0.3">
      <c r="A153"/>
      <c r="B153"/>
      <c r="C153"/>
      <c r="D153"/>
      <c r="E153"/>
      <c r="F153"/>
      <c r="G153"/>
      <c r="H153"/>
      <c r="I153"/>
      <c r="J153"/>
      <c r="K153" s="142"/>
      <c r="L153" s="142"/>
      <c r="M153" s="142"/>
      <c r="N153" s="142"/>
      <c r="O153" s="142"/>
    </row>
    <row r="154" spans="1:15" ht="14.4" x14ac:dyDescent="0.3">
      <c r="A154"/>
      <c r="B154"/>
      <c r="C154"/>
      <c r="D154"/>
      <c r="E154"/>
      <c r="F154"/>
      <c r="G154"/>
      <c r="H154"/>
      <c r="I154"/>
      <c r="J154"/>
    </row>
    <row r="155" spans="1:15" ht="14.4" x14ac:dyDescent="0.3">
      <c r="A155"/>
      <c r="B155"/>
      <c r="C155"/>
      <c r="D155"/>
      <c r="E155"/>
      <c r="F155"/>
      <c r="G155"/>
      <c r="H155"/>
      <c r="I155"/>
      <c r="J155"/>
    </row>
    <row r="156" spans="1:15" ht="14.4" x14ac:dyDescent="0.3">
      <c r="A156"/>
      <c r="B156"/>
      <c r="C156"/>
      <c r="D156"/>
      <c r="E156"/>
      <c r="F156"/>
      <c r="G156"/>
      <c r="H156"/>
      <c r="I156"/>
      <c r="J156"/>
    </row>
    <row r="157" spans="1:15" ht="14.4" x14ac:dyDescent="0.3">
      <c r="A157"/>
      <c r="B157"/>
      <c r="C157"/>
      <c r="D157"/>
      <c r="E157"/>
      <c r="F157"/>
      <c r="G157"/>
      <c r="H157"/>
      <c r="I157"/>
      <c r="J157"/>
    </row>
  </sheetData>
  <mergeCells count="46">
    <mergeCell ref="B103:G103"/>
    <mergeCell ref="G104:H104"/>
    <mergeCell ref="B105:B107"/>
    <mergeCell ref="C105:C107"/>
    <mergeCell ref="D105:D107"/>
    <mergeCell ref="E105:E107"/>
    <mergeCell ref="F105:F107"/>
    <mergeCell ref="G105:G107"/>
    <mergeCell ref="H105:H107"/>
    <mergeCell ref="B78:G78"/>
    <mergeCell ref="G79:H79"/>
    <mergeCell ref="B80:B82"/>
    <mergeCell ref="C80:C82"/>
    <mergeCell ref="D80:D82"/>
    <mergeCell ref="E80:E82"/>
    <mergeCell ref="F80:F82"/>
    <mergeCell ref="G80:G82"/>
    <mergeCell ref="H80:H82"/>
    <mergeCell ref="B53:G53"/>
    <mergeCell ref="G54:H54"/>
    <mergeCell ref="B55:B57"/>
    <mergeCell ref="C55:C57"/>
    <mergeCell ref="D55:D57"/>
    <mergeCell ref="E55:E57"/>
    <mergeCell ref="F55:F57"/>
    <mergeCell ref="G55:G57"/>
    <mergeCell ref="H55:H57"/>
    <mergeCell ref="B29:G29"/>
    <mergeCell ref="G30:H30"/>
    <mergeCell ref="B31:B33"/>
    <mergeCell ref="C31:C33"/>
    <mergeCell ref="D31:D33"/>
    <mergeCell ref="E31:E33"/>
    <mergeCell ref="F31:F33"/>
    <mergeCell ref="G31:G33"/>
    <mergeCell ref="H31:H33"/>
    <mergeCell ref="B3:H3"/>
    <mergeCell ref="B5:G5"/>
    <mergeCell ref="G6:H6"/>
    <mergeCell ref="B7:B9"/>
    <mergeCell ref="C7:C9"/>
    <mergeCell ref="D7:D9"/>
    <mergeCell ref="E7:E9"/>
    <mergeCell ref="F7:F9"/>
    <mergeCell ref="G7:G9"/>
    <mergeCell ref="H7:H9"/>
  </mergeCells>
  <pageMargins left="0.7" right="0.7" top="0.75" bottom="0.75" header="0.3" footer="0.3"/>
  <pageSetup paperSize="9" scale="58" orientation="landscape" r:id="rId1"/>
  <rowBreaks count="5" manualBreakCount="5">
    <brk id="51" max="8" man="1"/>
    <brk id="76" max="8" man="1"/>
    <brk id="101" max="8" man="1"/>
    <brk id="126" max="7" man="1"/>
    <brk id="152" max="7"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Q74"/>
  <sheetViews>
    <sheetView showGridLines="0" view="pageBreakPreview" zoomScaleNormal="100" zoomScaleSheetLayoutView="100" workbookViewId="0"/>
  </sheetViews>
  <sheetFormatPr defaultColWidth="9.109375" defaultRowHeight="13.2" x14ac:dyDescent="0.3"/>
  <cols>
    <col min="1" max="1" width="4.88671875" style="140" customWidth="1"/>
    <col min="2" max="2" width="21" style="140" customWidth="1"/>
    <col min="3" max="7" width="20.6640625" style="140" customWidth="1"/>
    <col min="8" max="8" width="6.6640625" style="140" customWidth="1"/>
    <col min="9" max="9" width="13.6640625" style="140" bestFit="1" customWidth="1"/>
    <col min="10" max="10" width="14.6640625" style="140" bestFit="1" customWidth="1"/>
    <col min="11" max="11" width="12.88671875" style="140" customWidth="1"/>
    <col min="12" max="12" width="13.109375" style="140" customWidth="1"/>
    <col min="13" max="13" width="12.109375" style="140" customWidth="1"/>
    <col min="14" max="14" width="11.33203125" style="140" customWidth="1"/>
    <col min="15" max="15" width="14.6640625" style="140" customWidth="1"/>
    <col min="16" max="16" width="16.44140625" style="140" customWidth="1"/>
    <col min="17" max="17" width="14.5546875" style="155" customWidth="1"/>
    <col min="18" max="16384" width="9.109375" style="140"/>
  </cols>
  <sheetData>
    <row r="2" spans="2:17" ht="13.8" x14ac:dyDescent="0.3">
      <c r="B2" s="671" t="s">
        <v>304</v>
      </c>
    </row>
    <row r="3" spans="2:17" ht="13.8" x14ac:dyDescent="0.3">
      <c r="B3" s="888" t="s">
        <v>74</v>
      </c>
      <c r="C3" s="888"/>
      <c r="D3" s="888"/>
      <c r="E3" s="888"/>
      <c r="F3" s="888"/>
      <c r="G3" s="888"/>
    </row>
    <row r="4" spans="2:17" ht="7.95" customHeight="1" x14ac:dyDescent="0.3">
      <c r="B4" s="807"/>
      <c r="C4" s="807"/>
      <c r="D4" s="807"/>
      <c r="E4" s="807"/>
      <c r="F4" s="807"/>
      <c r="G4" s="807"/>
    </row>
    <row r="5" spans="2:17" ht="13.8" thickBot="1" x14ac:dyDescent="0.35">
      <c r="B5" s="145"/>
      <c r="C5" s="145"/>
      <c r="D5" s="145"/>
      <c r="F5" s="891" t="s">
        <v>305</v>
      </c>
      <c r="G5" s="891"/>
    </row>
    <row r="6" spans="2:17" x14ac:dyDescent="0.3">
      <c r="B6" s="900" t="s">
        <v>235</v>
      </c>
      <c r="C6" s="920">
        <v>2019</v>
      </c>
      <c r="D6" s="914">
        <v>2020</v>
      </c>
      <c r="E6" s="914">
        <v>2021</v>
      </c>
      <c r="F6" s="914" t="s">
        <v>306</v>
      </c>
      <c r="G6" s="914" t="s">
        <v>307</v>
      </c>
      <c r="P6" s="155"/>
      <c r="Q6" s="140"/>
    </row>
    <row r="7" spans="2:17" ht="14.4" x14ac:dyDescent="0.3">
      <c r="B7" s="908"/>
      <c r="C7" s="921" t="s">
        <v>308</v>
      </c>
      <c r="D7" s="915" t="s">
        <v>308</v>
      </c>
      <c r="E7" s="915" t="s">
        <v>308</v>
      </c>
      <c r="F7" s="915" t="s">
        <v>308</v>
      </c>
      <c r="G7" s="915" t="s">
        <v>308</v>
      </c>
      <c r="I7"/>
      <c r="J7"/>
      <c r="K7"/>
      <c r="L7"/>
      <c r="M7"/>
      <c r="P7" s="155"/>
      <c r="Q7" s="140"/>
    </row>
    <row r="8" spans="2:17" ht="13.8" thickBot="1" x14ac:dyDescent="0.35">
      <c r="B8" s="901"/>
      <c r="C8" s="922"/>
      <c r="D8" s="919"/>
      <c r="E8" s="919"/>
      <c r="F8" s="919"/>
      <c r="G8" s="919"/>
      <c r="P8" s="155"/>
      <c r="Q8" s="140"/>
    </row>
    <row r="9" spans="2:17" ht="18" customHeight="1" x14ac:dyDescent="0.3">
      <c r="B9" s="312" t="s">
        <v>8</v>
      </c>
      <c r="C9" s="776">
        <v>125.95557575494961</v>
      </c>
      <c r="D9" s="776">
        <v>100.12807285280201</v>
      </c>
      <c r="E9" s="776">
        <f>100.536942636404</f>
        <v>100.53694263640401</v>
      </c>
      <c r="F9" s="776">
        <v>137.70833071794189</v>
      </c>
      <c r="G9" s="777">
        <v>150.24713317966771</v>
      </c>
      <c r="H9" s="188"/>
      <c r="I9" s="189"/>
      <c r="P9" s="155"/>
      <c r="Q9" s="140"/>
    </row>
    <row r="10" spans="2:17" ht="18" customHeight="1" x14ac:dyDescent="0.3">
      <c r="B10" s="312" t="s">
        <v>10</v>
      </c>
      <c r="C10" s="776">
        <v>129.59490165340691</v>
      </c>
      <c r="D10" s="776">
        <v>104.96009143190055</v>
      </c>
      <c r="E10" s="776">
        <f>107.778819073168</f>
        <v>107.77881907316799</v>
      </c>
      <c r="F10" s="776">
        <v>113.96323659272842</v>
      </c>
      <c r="G10" s="777">
        <v>123.42611102246362</v>
      </c>
      <c r="H10" s="188"/>
      <c r="I10" s="189"/>
      <c r="P10" s="155"/>
      <c r="Q10" s="140"/>
    </row>
    <row r="11" spans="2:17" ht="18" customHeight="1" x14ac:dyDescent="0.3">
      <c r="B11" s="312" t="s">
        <v>12</v>
      </c>
      <c r="C11" s="776">
        <v>104.15353651343995</v>
      </c>
      <c r="D11" s="776">
        <v>101.08631968705825</v>
      </c>
      <c r="E11" s="776">
        <v>105.941004060506</v>
      </c>
      <c r="F11" s="776">
        <v>124.5500623841384</v>
      </c>
      <c r="G11" s="777">
        <v>108.09610388192748</v>
      </c>
      <c r="H11" s="188"/>
      <c r="I11" s="189"/>
      <c r="P11" s="155"/>
      <c r="Q11" s="140"/>
    </row>
    <row r="12" spans="2:17" ht="18" customHeight="1" x14ac:dyDescent="0.3">
      <c r="B12" s="312" t="s">
        <v>14</v>
      </c>
      <c r="C12" s="778">
        <v>98.556215453353047</v>
      </c>
      <c r="D12" s="778">
        <v>85.455264400048407</v>
      </c>
      <c r="E12" s="778">
        <v>89.311463434636494</v>
      </c>
      <c r="F12" s="776">
        <v>98.235161739192563</v>
      </c>
      <c r="G12" s="777">
        <v>97.954293967805398</v>
      </c>
      <c r="H12" s="188"/>
      <c r="I12" s="189"/>
      <c r="P12" s="155"/>
      <c r="Q12" s="140"/>
    </row>
    <row r="13" spans="2:17" ht="18" customHeight="1" x14ac:dyDescent="0.3">
      <c r="B13" s="312" t="s">
        <v>16</v>
      </c>
      <c r="C13" s="776">
        <v>107.56152871734108</v>
      </c>
      <c r="D13" s="776">
        <v>96.109782881040587</v>
      </c>
      <c r="E13" s="776">
        <v>100.36998681430001</v>
      </c>
      <c r="F13" s="776">
        <v>110.92705356373926</v>
      </c>
      <c r="G13" s="777">
        <v>139.7957724370419</v>
      </c>
      <c r="H13" s="188"/>
      <c r="I13" s="189"/>
      <c r="P13" s="155"/>
      <c r="Q13" s="140"/>
    </row>
    <row r="14" spans="2:17" ht="18" customHeight="1" x14ac:dyDescent="0.3">
      <c r="B14" s="312" t="s">
        <v>18</v>
      </c>
      <c r="C14" s="776">
        <v>104.20911755360333</v>
      </c>
      <c r="D14" s="776">
        <v>101.67492927986727</v>
      </c>
      <c r="E14" s="776">
        <v>100.78721683170301</v>
      </c>
      <c r="F14" s="776">
        <v>104.37568459726283</v>
      </c>
      <c r="G14" s="777">
        <v>106.13013906796786</v>
      </c>
      <c r="H14" s="188"/>
      <c r="I14" s="189"/>
      <c r="P14" s="155"/>
      <c r="Q14" s="140"/>
    </row>
    <row r="15" spans="2:17" ht="18" customHeight="1" x14ac:dyDescent="0.3">
      <c r="B15" s="312" t="s">
        <v>20</v>
      </c>
      <c r="C15" s="776">
        <v>103.7869609128276</v>
      </c>
      <c r="D15" s="776">
        <v>97.270551587904592</v>
      </c>
      <c r="E15" s="776">
        <v>104.19000423778</v>
      </c>
      <c r="F15" s="776">
        <v>115.035261043872</v>
      </c>
      <c r="G15" s="777">
        <v>115.82163485475259</v>
      </c>
      <c r="H15" s="188"/>
      <c r="I15" s="189"/>
      <c r="P15" s="155"/>
      <c r="Q15" s="140"/>
    </row>
    <row r="16" spans="2:17" ht="18" customHeight="1" x14ac:dyDescent="0.3">
      <c r="B16" s="312" t="s">
        <v>22</v>
      </c>
      <c r="C16" s="776">
        <v>95.861622309803479</v>
      </c>
      <c r="D16" s="776">
        <v>80.721408163985714</v>
      </c>
      <c r="E16" s="776">
        <v>90.303608293351104</v>
      </c>
      <c r="F16" s="776">
        <v>98.101853893728759</v>
      </c>
      <c r="G16" s="777">
        <v>116.42906672588632</v>
      </c>
      <c r="H16" s="188"/>
      <c r="I16" s="189"/>
      <c r="P16" s="155"/>
      <c r="Q16" s="140"/>
    </row>
    <row r="17" spans="2:17" ht="18" customHeight="1" x14ac:dyDescent="0.3">
      <c r="B17" s="312" t="s">
        <v>24</v>
      </c>
      <c r="C17" s="776">
        <v>1784.4702961117302</v>
      </c>
      <c r="D17" s="776">
        <v>221.22932246968077</v>
      </c>
      <c r="E17" s="776">
        <v>176.17575766268399</v>
      </c>
      <c r="F17" s="776">
        <v>198.12145496324845</v>
      </c>
      <c r="G17" s="777">
        <v>177.30812374917062</v>
      </c>
      <c r="H17" s="188"/>
      <c r="I17" s="189"/>
      <c r="P17" s="155"/>
      <c r="Q17" s="140"/>
    </row>
    <row r="18" spans="2:17" ht="18" customHeight="1" x14ac:dyDescent="0.3">
      <c r="B18" s="312" t="s">
        <v>34</v>
      </c>
      <c r="C18" s="776">
        <v>82.078924866326247</v>
      </c>
      <c r="D18" s="776">
        <v>48.59670362963827</v>
      </c>
      <c r="E18" s="776">
        <f>0.670866168171474*100</f>
        <v>67.086616817147402</v>
      </c>
      <c r="F18" s="776">
        <v>85.644590394013647</v>
      </c>
      <c r="G18" s="777">
        <v>57.270779756101845</v>
      </c>
      <c r="H18" s="188"/>
      <c r="I18" s="189"/>
      <c r="P18" s="155"/>
      <c r="Q18" s="140"/>
    </row>
    <row r="19" spans="2:17" ht="18" customHeight="1" x14ac:dyDescent="0.3">
      <c r="B19" s="312" t="s">
        <v>26</v>
      </c>
      <c r="C19" s="776">
        <v>101.25384533002442</v>
      </c>
      <c r="D19" s="776">
        <v>99.37999254692302</v>
      </c>
      <c r="E19" s="776">
        <v>99.225744326873794</v>
      </c>
      <c r="F19" s="776">
        <v>111.62074257703351</v>
      </c>
      <c r="G19" s="777">
        <v>122.92523585531026</v>
      </c>
      <c r="H19" s="188"/>
      <c r="I19" s="189"/>
      <c r="P19" s="155"/>
      <c r="Q19" s="140"/>
    </row>
    <row r="20" spans="2:17" ht="18" customHeight="1" x14ac:dyDescent="0.3">
      <c r="B20" s="312" t="s">
        <v>28</v>
      </c>
      <c r="C20" s="776">
        <v>98.760086024840476</v>
      </c>
      <c r="D20" s="776">
        <v>84.761149090996852</v>
      </c>
      <c r="E20" s="776">
        <v>92.501053879996306</v>
      </c>
      <c r="F20" s="776">
        <v>108.06563760600285</v>
      </c>
      <c r="G20" s="777">
        <v>118.27385293438589</v>
      </c>
      <c r="H20" s="188"/>
      <c r="I20" s="189"/>
      <c r="P20" s="155"/>
      <c r="Q20" s="140"/>
    </row>
    <row r="21" spans="2:17" ht="18" customHeight="1" x14ac:dyDescent="0.3">
      <c r="B21" s="312" t="s">
        <v>30</v>
      </c>
      <c r="C21" s="776">
        <v>114.6257081754203</v>
      </c>
      <c r="D21" s="776">
        <v>106.75044640725153</v>
      </c>
      <c r="E21" s="776">
        <v>118.69998746180801</v>
      </c>
      <c r="F21" s="776">
        <v>132.64397816031689</v>
      </c>
      <c r="G21" s="777">
        <v>130.70718877934331</v>
      </c>
      <c r="H21" s="188"/>
      <c r="I21" s="189"/>
      <c r="P21" s="155"/>
      <c r="Q21" s="140"/>
    </row>
    <row r="22" spans="2:17" ht="18" customHeight="1" x14ac:dyDescent="0.3">
      <c r="B22" s="312" t="s">
        <v>32</v>
      </c>
      <c r="C22" s="776">
        <v>96.703384276559362</v>
      </c>
      <c r="D22" s="776">
        <v>89.173933608010501</v>
      </c>
      <c r="E22" s="776">
        <v>96.551203446080706</v>
      </c>
      <c r="F22" s="776">
        <v>120.50906819536013</v>
      </c>
      <c r="G22" s="777">
        <v>108.83164474503775</v>
      </c>
      <c r="H22" s="188"/>
      <c r="I22" s="189"/>
      <c r="P22" s="155"/>
      <c r="Q22" s="140"/>
    </row>
    <row r="23" spans="2:17" ht="18" customHeight="1" x14ac:dyDescent="0.3">
      <c r="B23" s="314" t="s">
        <v>309</v>
      </c>
      <c r="C23" s="779">
        <v>104.18116980368887</v>
      </c>
      <c r="D23" s="779">
        <v>88.427499971614267</v>
      </c>
      <c r="E23" s="779">
        <f>0.947435750520029*100</f>
        <v>94.74357505200291</v>
      </c>
      <c r="F23" s="779">
        <v>112.82273604673394</v>
      </c>
      <c r="G23" s="780">
        <v>108.36546868718526</v>
      </c>
      <c r="H23" s="188"/>
      <c r="I23" s="187"/>
      <c r="P23" s="155"/>
      <c r="Q23" s="140"/>
    </row>
    <row r="24" spans="2:17" x14ac:dyDescent="0.3">
      <c r="B24" s="180"/>
    </row>
    <row r="28" spans="2:17" x14ac:dyDescent="0.3">
      <c r="B28" s="890"/>
      <c r="C28" s="890"/>
      <c r="D28" s="145"/>
    </row>
    <row r="29" spans="2:17" ht="14.4" x14ac:dyDescent="0.3">
      <c r="B29" s="139"/>
      <c r="C29" s="165"/>
      <c r="D29" s="174"/>
    </row>
    <row r="30" spans="2:17" x14ac:dyDescent="0.3">
      <c r="B30" s="892"/>
      <c r="C30" s="180"/>
      <c r="D30" s="180"/>
    </row>
    <row r="31" spans="2:17" x14ac:dyDescent="0.3">
      <c r="B31" s="892"/>
      <c r="C31" s="180"/>
      <c r="D31" s="180"/>
    </row>
    <row r="32" spans="2:17" x14ac:dyDescent="0.3">
      <c r="C32" s="186"/>
      <c r="D32" s="186"/>
    </row>
    <row r="33" spans="2:4" x14ac:dyDescent="0.3">
      <c r="C33" s="186"/>
      <c r="D33" s="186"/>
    </row>
    <row r="34" spans="2:4" x14ac:dyDescent="0.3">
      <c r="C34" s="186"/>
      <c r="D34" s="186"/>
    </row>
    <row r="35" spans="2:4" x14ac:dyDescent="0.3">
      <c r="B35" s="179"/>
      <c r="C35" s="186"/>
      <c r="D35" s="186"/>
    </row>
    <row r="36" spans="2:4" x14ac:dyDescent="0.3">
      <c r="B36" s="179"/>
      <c r="C36" s="186"/>
      <c r="D36" s="186"/>
    </row>
    <row r="37" spans="2:4" x14ac:dyDescent="0.3">
      <c r="B37" s="139"/>
      <c r="C37" s="185"/>
      <c r="D37" s="185"/>
    </row>
    <row r="38" spans="2:4" x14ac:dyDescent="0.3">
      <c r="C38" s="186"/>
      <c r="D38" s="186"/>
    </row>
    <row r="39" spans="2:4" x14ac:dyDescent="0.3">
      <c r="B39" s="145"/>
      <c r="C39" s="185"/>
      <c r="D39" s="185"/>
    </row>
    <row r="40" spans="2:4" ht="14.4" x14ac:dyDescent="0.3">
      <c r="C40" s="165"/>
      <c r="D40" s="165"/>
    </row>
    <row r="41" spans="2:4" x14ac:dyDescent="0.3">
      <c r="B41" s="892"/>
      <c r="C41" s="180"/>
      <c r="D41" s="180"/>
    </row>
    <row r="42" spans="2:4" x14ac:dyDescent="0.3">
      <c r="B42" s="892"/>
      <c r="C42" s="180"/>
      <c r="D42" s="180"/>
    </row>
    <row r="43" spans="2:4" ht="14.4" x14ac:dyDescent="0.3">
      <c r="C43" s="183"/>
      <c r="D43" s="183"/>
    </row>
    <row r="44" spans="2:4" ht="14.4" x14ac:dyDescent="0.3">
      <c r="C44" s="183"/>
      <c r="D44" s="183"/>
    </row>
    <row r="45" spans="2:4" ht="14.4" x14ac:dyDescent="0.3">
      <c r="C45" s="183"/>
      <c r="D45" s="183"/>
    </row>
    <row r="46" spans="2:4" ht="14.4" x14ac:dyDescent="0.3">
      <c r="B46" s="179"/>
      <c r="C46" s="183"/>
      <c r="D46" s="183"/>
    </row>
    <row r="47" spans="2:4" ht="14.4" x14ac:dyDescent="0.3">
      <c r="B47" s="179"/>
      <c r="C47" s="183"/>
      <c r="D47" s="183"/>
    </row>
    <row r="48" spans="2:4" x14ac:dyDescent="0.3">
      <c r="B48" s="139"/>
      <c r="C48" s="181"/>
      <c r="D48" s="181"/>
    </row>
    <row r="49" spans="2:4" x14ac:dyDescent="0.3">
      <c r="C49" s="184"/>
      <c r="D49" s="184"/>
    </row>
    <row r="50" spans="2:4" x14ac:dyDescent="0.3">
      <c r="B50" s="145"/>
      <c r="C50" s="181"/>
      <c r="D50" s="181"/>
    </row>
    <row r="51" spans="2:4" ht="14.4" x14ac:dyDescent="0.3">
      <c r="C51" s="165"/>
      <c r="D51" s="165"/>
    </row>
    <row r="52" spans="2:4" x14ac:dyDescent="0.3">
      <c r="B52" s="892"/>
      <c r="C52" s="180"/>
      <c r="D52" s="180"/>
    </row>
    <row r="53" spans="2:4" x14ac:dyDescent="0.3">
      <c r="B53" s="892"/>
      <c r="C53" s="180"/>
      <c r="D53" s="180"/>
    </row>
    <row r="54" spans="2:4" ht="14.4" x14ac:dyDescent="0.3">
      <c r="C54" s="183"/>
      <c r="D54" s="183"/>
    </row>
    <row r="55" spans="2:4" ht="14.4" x14ac:dyDescent="0.3">
      <c r="C55" s="183"/>
      <c r="D55" s="183"/>
    </row>
    <row r="56" spans="2:4" ht="14.4" x14ac:dyDescent="0.3">
      <c r="C56" s="183"/>
      <c r="D56" s="183"/>
    </row>
    <row r="57" spans="2:4" ht="14.4" x14ac:dyDescent="0.3">
      <c r="B57" s="179"/>
      <c r="C57" s="183"/>
      <c r="D57" s="183"/>
    </row>
    <row r="58" spans="2:4" ht="14.4" x14ac:dyDescent="0.3">
      <c r="B58" s="179"/>
      <c r="C58" s="183"/>
      <c r="D58" s="183"/>
    </row>
    <row r="59" spans="2:4" x14ac:dyDescent="0.3">
      <c r="B59" s="139"/>
      <c r="C59" s="181"/>
      <c r="D59" s="181"/>
    </row>
    <row r="60" spans="2:4" x14ac:dyDescent="0.3">
      <c r="C60" s="182"/>
      <c r="D60" s="182"/>
    </row>
    <row r="61" spans="2:4" x14ac:dyDescent="0.3">
      <c r="B61" s="145"/>
      <c r="C61" s="181"/>
      <c r="D61" s="181"/>
    </row>
    <row r="62" spans="2:4" ht="14.4" x14ac:dyDescent="0.3">
      <c r="C62" s="165"/>
      <c r="D62" s="165"/>
    </row>
    <row r="63" spans="2:4" x14ac:dyDescent="0.3">
      <c r="B63" s="892"/>
      <c r="C63" s="180"/>
      <c r="D63" s="180"/>
    </row>
    <row r="64" spans="2:4" x14ac:dyDescent="0.3">
      <c r="B64" s="892"/>
      <c r="C64" s="180"/>
      <c r="D64" s="180"/>
    </row>
    <row r="65" spans="2:4" ht="14.4" x14ac:dyDescent="0.3">
      <c r="C65" s="174"/>
      <c r="D65" s="174"/>
    </row>
    <row r="66" spans="2:4" ht="14.4" x14ac:dyDescent="0.3">
      <c r="C66" s="174"/>
      <c r="D66" s="174"/>
    </row>
    <row r="67" spans="2:4" ht="14.4" x14ac:dyDescent="0.3">
      <c r="C67" s="174"/>
      <c r="D67" s="174"/>
    </row>
    <row r="68" spans="2:4" x14ac:dyDescent="0.3">
      <c r="B68" s="179"/>
      <c r="C68" s="178"/>
      <c r="D68" s="178"/>
    </row>
    <row r="69" spans="2:4" x14ac:dyDescent="0.3">
      <c r="B69" s="179"/>
      <c r="C69" s="178"/>
      <c r="D69" s="178"/>
    </row>
    <row r="70" spans="2:4" ht="14.4" x14ac:dyDescent="0.3">
      <c r="B70" s="139"/>
      <c r="C70" s="177"/>
      <c r="D70" s="177"/>
    </row>
    <row r="71" spans="2:4" ht="14.4" x14ac:dyDescent="0.3">
      <c r="C71" s="175"/>
      <c r="D71" s="175"/>
    </row>
    <row r="72" spans="2:4" ht="14.4" x14ac:dyDescent="0.3">
      <c r="B72" s="145"/>
      <c r="C72" s="174"/>
      <c r="D72" s="174"/>
    </row>
    <row r="73" spans="2:4" ht="14.4" x14ac:dyDescent="0.3">
      <c r="B73" s="173"/>
      <c r="C73" s="165"/>
      <c r="D73" s="165"/>
    </row>
    <row r="74" spans="2:4" ht="14.4" x14ac:dyDescent="0.3">
      <c r="B74" s="165"/>
      <c r="C74" s="165"/>
      <c r="D74" s="165"/>
    </row>
  </sheetData>
  <mergeCells count="13">
    <mergeCell ref="B3:G3"/>
    <mergeCell ref="F5:G5"/>
    <mergeCell ref="B63:B64"/>
    <mergeCell ref="B52:B53"/>
    <mergeCell ref="G6:G8"/>
    <mergeCell ref="B28:C28"/>
    <mergeCell ref="B30:B31"/>
    <mergeCell ref="B41:B42"/>
    <mergeCell ref="B6:B8"/>
    <mergeCell ref="C6:C8"/>
    <mergeCell ref="D6:D8"/>
    <mergeCell ref="E6:E8"/>
    <mergeCell ref="F6:F8"/>
  </mergeCells>
  <pageMargins left="0.7" right="0.7" top="0.76" bottom="0.75" header="0.3" footer="0.3"/>
  <pageSetup paperSize="9" scale="60" orientation="portrait" r:id="rId1"/>
  <rowBreaks count="1" manualBreakCount="1">
    <brk id="26" min="1" max="7"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T742"/>
  <sheetViews>
    <sheetView showGridLines="0" view="pageBreakPreview" topLeftCell="A30" zoomScaleNormal="100" zoomScaleSheetLayoutView="100" workbookViewId="0">
      <selection activeCell="B54" sqref="B54:E54"/>
    </sheetView>
  </sheetViews>
  <sheetFormatPr defaultColWidth="9.109375" defaultRowHeight="13.2" x14ac:dyDescent="0.3"/>
  <cols>
    <col min="1" max="1" width="4.5546875" style="140" customWidth="1"/>
    <col min="2" max="2" width="7.6640625" style="140" customWidth="1"/>
    <col min="3" max="3" width="50.109375" style="191" customWidth="1"/>
    <col min="4" max="4" width="20.6640625" style="148" customWidth="1"/>
    <col min="5" max="7" width="20.6640625" style="140" customWidth="1"/>
    <col min="8" max="8" width="4.5546875" style="140" customWidth="1"/>
    <col min="9" max="9" width="12.6640625" style="140" bestFit="1" customWidth="1"/>
    <col min="10" max="10" width="11.6640625" style="140" bestFit="1" customWidth="1"/>
    <col min="11" max="11" width="11.6640625" style="140" customWidth="1"/>
    <col min="12" max="12" width="11.6640625" style="140" bestFit="1" customWidth="1"/>
    <col min="13" max="13" width="11.33203125" style="140" customWidth="1"/>
    <col min="14" max="14" width="12.44140625" style="140" bestFit="1" customWidth="1"/>
    <col min="15" max="16384" width="9.109375" style="140"/>
  </cols>
  <sheetData>
    <row r="1" spans="2:19" x14ac:dyDescent="0.3">
      <c r="C1" s="127"/>
      <c r="D1" s="477"/>
    </row>
    <row r="2" spans="2:19" ht="13.8" x14ac:dyDescent="0.3">
      <c r="B2" s="671" t="s">
        <v>310</v>
      </c>
      <c r="C2" s="127"/>
      <c r="D2" s="477"/>
      <c r="E2" s="139"/>
    </row>
    <row r="3" spans="2:19" ht="14.4" customHeight="1" x14ac:dyDescent="0.3">
      <c r="B3" s="913" t="s">
        <v>75</v>
      </c>
      <c r="C3" s="913"/>
      <c r="D3" s="913"/>
      <c r="E3" s="913"/>
      <c r="F3" s="913"/>
      <c r="G3" s="913"/>
    </row>
    <row r="4" spans="2:19" ht="13.8" thickBot="1" x14ac:dyDescent="0.35">
      <c r="B4" s="195"/>
      <c r="C4" s="196"/>
      <c r="D4" s="129"/>
      <c r="G4" s="197"/>
    </row>
    <row r="5" spans="2:19" ht="19.2" customHeight="1" thickBot="1" x14ac:dyDescent="0.35">
      <c r="B5" s="923" t="s">
        <v>90</v>
      </c>
      <c r="C5" s="924"/>
      <c r="D5" s="129"/>
      <c r="G5" s="154" t="s">
        <v>204</v>
      </c>
      <c r="H5" s="154"/>
    </row>
    <row r="6" spans="2:19" ht="14.4" x14ac:dyDescent="0.3">
      <c r="B6" s="925" t="s">
        <v>311</v>
      </c>
      <c r="C6" s="928" t="s">
        <v>312</v>
      </c>
      <c r="D6" s="930" t="s">
        <v>313</v>
      </c>
      <c r="E6" s="928" t="s">
        <v>314</v>
      </c>
      <c r="F6" s="928" t="s">
        <v>315</v>
      </c>
      <c r="G6" s="932" t="s">
        <v>316</v>
      </c>
      <c r="L6"/>
    </row>
    <row r="7" spans="2:19" ht="14.4" x14ac:dyDescent="0.3">
      <c r="B7" s="926"/>
      <c r="C7" s="915"/>
      <c r="D7" s="898"/>
      <c r="E7" s="915"/>
      <c r="F7" s="915"/>
      <c r="G7" s="933"/>
      <c r="L7" s="103"/>
    </row>
    <row r="8" spans="2:19" ht="19.2" customHeight="1" thickBot="1" x14ac:dyDescent="0.35">
      <c r="B8" s="927"/>
      <c r="C8" s="929"/>
      <c r="D8" s="931"/>
      <c r="E8" s="929"/>
      <c r="F8" s="929"/>
      <c r="G8" s="934"/>
      <c r="L8" s="198"/>
    </row>
    <row r="9" spans="2:19" ht="18" customHeight="1" x14ac:dyDescent="0.3">
      <c r="B9" s="406"/>
      <c r="C9" s="411" t="s">
        <v>317</v>
      </c>
      <c r="D9" s="412"/>
      <c r="E9" s="413"/>
      <c r="F9" s="414"/>
      <c r="G9" s="415"/>
    </row>
    <row r="10" spans="2:19" ht="18" customHeight="1" x14ac:dyDescent="0.3">
      <c r="B10" s="408">
        <v>1</v>
      </c>
      <c r="C10" s="355" t="s">
        <v>318</v>
      </c>
      <c r="D10" s="478">
        <f t="shared" ref="D10:D49" si="0">D61+D110+D159+D208+D257+D306+D355+D404++D453+D502+D551+D600+D649+D699</f>
        <v>360507.851075101</v>
      </c>
      <c r="E10" s="371">
        <f t="shared" ref="E10:E45" si="1">+E61+E110+E159+E208+E257+E306+E355+E404+E453+E502+E551+E600+E649+E699</f>
        <v>0</v>
      </c>
      <c r="F10" s="374">
        <f>+D10+E10</f>
        <v>360507.851075101</v>
      </c>
      <c r="G10" s="416">
        <f t="shared" ref="G10:G15" si="2">+G61+G110+G159+G208+G257+G306+G355+G404+G453+G502+G551+G600+G649+G699</f>
        <v>0</v>
      </c>
      <c r="I10" s="142"/>
      <c r="J10" s="199"/>
      <c r="K10" s="142"/>
      <c r="L10" s="199"/>
      <c r="M10" s="142"/>
      <c r="N10" s="199"/>
      <c r="O10" s="142"/>
      <c r="P10" s="142"/>
      <c r="Q10" s="142"/>
      <c r="R10" s="142"/>
      <c r="S10" s="142"/>
    </row>
    <row r="11" spans="2:19" ht="18" customHeight="1" x14ac:dyDescent="0.3">
      <c r="B11" s="408">
        <v>2</v>
      </c>
      <c r="C11" s="355" t="s">
        <v>319</v>
      </c>
      <c r="D11" s="478">
        <f t="shared" si="0"/>
        <v>2297864.4150548992</v>
      </c>
      <c r="E11" s="371">
        <f t="shared" si="1"/>
        <v>0</v>
      </c>
      <c r="F11" s="374">
        <f>+D11+E11</f>
        <v>2297864.4150548992</v>
      </c>
      <c r="G11" s="416">
        <f t="shared" si="2"/>
        <v>0</v>
      </c>
      <c r="I11" s="142"/>
      <c r="J11" s="199"/>
      <c r="K11" s="142"/>
      <c r="L11" s="199"/>
      <c r="M11" s="142"/>
      <c r="N11" s="199"/>
      <c r="O11" s="142"/>
      <c r="P11" s="142"/>
      <c r="Q11" s="142"/>
      <c r="R11" s="142"/>
      <c r="S11" s="142"/>
    </row>
    <row r="12" spans="2:19" ht="18" customHeight="1" x14ac:dyDescent="0.3">
      <c r="B12" s="408">
        <v>3</v>
      </c>
      <c r="C12" s="355" t="s">
        <v>320</v>
      </c>
      <c r="D12" s="478">
        <f t="shared" si="0"/>
        <v>672626.79099999997</v>
      </c>
      <c r="E12" s="371">
        <f t="shared" si="1"/>
        <v>0</v>
      </c>
      <c r="F12" s="374">
        <f t="shared" ref="F12:F49" si="3">+D12+E12</f>
        <v>672626.79099999997</v>
      </c>
      <c r="G12" s="416">
        <f t="shared" si="2"/>
        <v>0</v>
      </c>
      <c r="I12" s="142"/>
      <c r="J12" s="199"/>
      <c r="K12" s="142"/>
      <c r="L12" s="199"/>
      <c r="M12" s="142"/>
      <c r="N12" s="199"/>
      <c r="O12" s="142"/>
      <c r="P12" s="142"/>
      <c r="Q12" s="142"/>
      <c r="R12" s="142"/>
      <c r="S12" s="142"/>
    </row>
    <row r="13" spans="2:19" ht="18" customHeight="1" x14ac:dyDescent="0.3">
      <c r="B13" s="408">
        <v>4</v>
      </c>
      <c r="C13" s="355" t="s">
        <v>321</v>
      </c>
      <c r="D13" s="478">
        <f t="shared" si="0"/>
        <v>2836426.1584393126</v>
      </c>
      <c r="E13" s="371">
        <f t="shared" si="1"/>
        <v>0</v>
      </c>
      <c r="F13" s="374">
        <f>+D13+E13</f>
        <v>2836426.1584393126</v>
      </c>
      <c r="G13" s="416">
        <f t="shared" si="2"/>
        <v>0</v>
      </c>
      <c r="I13" s="142"/>
      <c r="J13" s="199"/>
      <c r="K13" s="142"/>
      <c r="L13" s="199"/>
      <c r="M13" s="142"/>
      <c r="N13" s="199"/>
      <c r="O13" s="142"/>
      <c r="P13" s="142"/>
      <c r="Q13" s="142"/>
      <c r="R13" s="142"/>
      <c r="S13" s="142"/>
    </row>
    <row r="14" spans="2:19" ht="18" customHeight="1" x14ac:dyDescent="0.3">
      <c r="B14" s="408">
        <v>5</v>
      </c>
      <c r="C14" s="355" t="s">
        <v>271</v>
      </c>
      <c r="D14" s="478">
        <f t="shared" si="0"/>
        <v>19876943.812731504</v>
      </c>
      <c r="E14" s="371">
        <f t="shared" si="1"/>
        <v>5813.4605800000099</v>
      </c>
      <c r="F14" s="374">
        <f>+D14+E14</f>
        <v>19882757.273311503</v>
      </c>
      <c r="G14" s="416">
        <f t="shared" si="2"/>
        <v>0</v>
      </c>
      <c r="I14" s="142"/>
      <c r="J14" s="199"/>
      <c r="K14" s="142"/>
      <c r="L14" s="199"/>
      <c r="M14" s="142"/>
      <c r="N14" s="199"/>
      <c r="O14" s="142"/>
      <c r="P14" s="142"/>
      <c r="Q14" s="142"/>
      <c r="R14" s="142"/>
      <c r="S14" s="142"/>
    </row>
    <row r="15" spans="2:19" ht="18" customHeight="1" x14ac:dyDescent="0.3">
      <c r="B15" s="408">
        <v>6</v>
      </c>
      <c r="C15" s="355" t="s">
        <v>322</v>
      </c>
      <c r="D15" s="478">
        <f t="shared" si="0"/>
        <v>5050169</v>
      </c>
      <c r="E15" s="371">
        <f t="shared" si="1"/>
        <v>0</v>
      </c>
      <c r="F15" s="374">
        <f t="shared" si="3"/>
        <v>5050169</v>
      </c>
      <c r="G15" s="416">
        <f t="shared" si="2"/>
        <v>0</v>
      </c>
      <c r="I15" s="142"/>
      <c r="J15" s="199"/>
      <c r="K15" s="142"/>
      <c r="L15" s="199"/>
      <c r="M15" s="142"/>
      <c r="N15" s="199"/>
      <c r="O15" s="142"/>
      <c r="P15" s="142"/>
      <c r="Q15" s="142"/>
      <c r="R15" s="142"/>
      <c r="S15" s="142"/>
    </row>
    <row r="16" spans="2:19" ht="18" customHeight="1" x14ac:dyDescent="0.3">
      <c r="B16" s="408">
        <v>7</v>
      </c>
      <c r="C16" s="355" t="s">
        <v>323</v>
      </c>
      <c r="D16" s="478">
        <f t="shared" si="0"/>
        <v>0</v>
      </c>
      <c r="E16" s="371">
        <f t="shared" si="1"/>
        <v>0</v>
      </c>
      <c r="F16" s="374">
        <f t="shared" si="3"/>
        <v>0</v>
      </c>
      <c r="G16" s="416">
        <f>SUM(G17:G18)</f>
        <v>0</v>
      </c>
      <c r="I16" s="142"/>
      <c r="J16" s="199"/>
      <c r="K16" s="142"/>
      <c r="L16" s="199"/>
      <c r="M16" s="142"/>
      <c r="N16" s="199"/>
      <c r="O16" s="142"/>
      <c r="P16" s="142"/>
      <c r="Q16" s="142"/>
      <c r="R16" s="142"/>
      <c r="S16" s="142"/>
    </row>
    <row r="17" spans="2:19" ht="18" customHeight="1" x14ac:dyDescent="0.3">
      <c r="B17" s="408"/>
      <c r="C17" s="355" t="s">
        <v>324</v>
      </c>
      <c r="D17" s="478">
        <f t="shared" si="0"/>
        <v>1046707.51</v>
      </c>
      <c r="E17" s="371">
        <f t="shared" si="1"/>
        <v>0</v>
      </c>
      <c r="F17" s="374">
        <f t="shared" si="3"/>
        <v>1046707.51</v>
      </c>
      <c r="G17" s="416">
        <f>+G68+G117+G166+G215+G264+G313+G362+G411+G460+G509+G558+G607+G656+G706</f>
        <v>0</v>
      </c>
      <c r="I17" s="142"/>
      <c r="J17" s="199"/>
      <c r="K17" s="142"/>
      <c r="L17" s="199"/>
      <c r="M17" s="142"/>
      <c r="N17" s="199"/>
      <c r="O17" s="142"/>
      <c r="P17" s="142"/>
      <c r="Q17" s="142"/>
      <c r="R17" s="142"/>
      <c r="S17" s="142"/>
    </row>
    <row r="18" spans="2:19" ht="18" customHeight="1" x14ac:dyDescent="0.3">
      <c r="B18" s="408"/>
      <c r="C18" s="355" t="s">
        <v>325</v>
      </c>
      <c r="D18" s="478">
        <f t="shared" si="0"/>
        <v>22868964.643510003</v>
      </c>
      <c r="E18" s="371">
        <f t="shared" si="1"/>
        <v>0</v>
      </c>
      <c r="F18" s="374">
        <f t="shared" si="3"/>
        <v>22868964.643510003</v>
      </c>
      <c r="G18" s="416">
        <f>+G69+G118+G167+G216+G265+G314+G363+G412+G461+G510+G559+G608+G657+G707</f>
        <v>0</v>
      </c>
      <c r="I18" s="142"/>
      <c r="J18" s="199"/>
      <c r="K18" s="142"/>
      <c r="L18" s="199"/>
      <c r="M18" s="142"/>
      <c r="N18" s="199"/>
      <c r="O18" s="142"/>
      <c r="P18" s="142"/>
      <c r="Q18" s="142"/>
      <c r="R18" s="142"/>
      <c r="S18" s="142"/>
    </row>
    <row r="19" spans="2:19" ht="18" customHeight="1" x14ac:dyDescent="0.3">
      <c r="B19" s="408">
        <v>8</v>
      </c>
      <c r="C19" s="355" t="s">
        <v>326</v>
      </c>
      <c r="D19" s="478">
        <f t="shared" si="0"/>
        <v>0</v>
      </c>
      <c r="E19" s="371">
        <f t="shared" si="1"/>
        <v>0</v>
      </c>
      <c r="F19" s="374">
        <f t="shared" si="3"/>
        <v>0</v>
      </c>
      <c r="G19" s="416">
        <f>SUM(G20:G21)</f>
        <v>0</v>
      </c>
      <c r="I19" s="142"/>
      <c r="J19" s="199"/>
      <c r="K19" s="142"/>
      <c r="L19" s="199"/>
      <c r="M19" s="142"/>
      <c r="N19" s="199"/>
      <c r="O19" s="142"/>
      <c r="P19" s="142"/>
      <c r="Q19" s="142"/>
      <c r="R19" s="142"/>
      <c r="S19" s="142"/>
    </row>
    <row r="20" spans="2:19" ht="18" customHeight="1" x14ac:dyDescent="0.3">
      <c r="B20" s="408"/>
      <c r="C20" s="355" t="s">
        <v>327</v>
      </c>
      <c r="D20" s="478">
        <f t="shared" si="0"/>
        <v>0</v>
      </c>
      <c r="E20" s="371">
        <f t="shared" si="1"/>
        <v>0</v>
      </c>
      <c r="F20" s="374">
        <f t="shared" si="3"/>
        <v>0</v>
      </c>
      <c r="G20" s="416">
        <f t="shared" ref="G20:G49" si="4">+G71+G120+G169+G218+G267+G316+G365+G414+G463+G512+G561+G610+G659+G709</f>
        <v>0</v>
      </c>
      <c r="I20" s="142"/>
      <c r="J20" s="199"/>
      <c r="K20" s="142"/>
      <c r="L20" s="199"/>
      <c r="M20" s="142"/>
      <c r="N20" s="199"/>
      <c r="O20" s="142"/>
      <c r="P20" s="142"/>
      <c r="Q20" s="142"/>
      <c r="R20" s="142"/>
      <c r="S20" s="142"/>
    </row>
    <row r="21" spans="2:19" ht="18" customHeight="1" thickBot="1" x14ac:dyDescent="0.35">
      <c r="B21" s="409"/>
      <c r="C21" s="356" t="s">
        <v>328</v>
      </c>
      <c r="D21" s="479">
        <f t="shared" si="0"/>
        <v>227040.54774999997</v>
      </c>
      <c r="E21" s="372">
        <f t="shared" si="1"/>
        <v>0</v>
      </c>
      <c r="F21" s="375">
        <f t="shared" si="3"/>
        <v>227040.54774999997</v>
      </c>
      <c r="G21" s="417">
        <f t="shared" si="4"/>
        <v>0</v>
      </c>
      <c r="I21" s="142"/>
      <c r="J21" s="199"/>
      <c r="K21" s="142"/>
      <c r="L21" s="199"/>
      <c r="M21" s="142"/>
      <c r="N21" s="199"/>
      <c r="O21" s="142"/>
      <c r="P21" s="142"/>
      <c r="Q21" s="142"/>
      <c r="R21" s="142"/>
      <c r="S21" s="142"/>
    </row>
    <row r="22" spans="2:19" ht="18" customHeight="1" thickBot="1" x14ac:dyDescent="0.35">
      <c r="B22" s="377">
        <v>9</v>
      </c>
      <c r="C22" s="378" t="s">
        <v>329</v>
      </c>
      <c r="D22" s="480">
        <f t="shared" si="0"/>
        <v>144286699.86030102</v>
      </c>
      <c r="E22" s="380">
        <f t="shared" si="1"/>
        <v>29885757.760731682</v>
      </c>
      <c r="F22" s="381">
        <f>+D22+E22</f>
        <v>174172457.62103271</v>
      </c>
      <c r="G22" s="382">
        <f t="shared" si="4"/>
        <v>5239796.8529963158</v>
      </c>
      <c r="I22" s="142"/>
      <c r="J22" s="199"/>
      <c r="K22" s="142"/>
      <c r="L22" s="199"/>
      <c r="M22" s="142"/>
      <c r="N22" s="199"/>
      <c r="O22" s="142"/>
      <c r="P22" s="142"/>
      <c r="Q22" s="142"/>
      <c r="R22" s="142"/>
      <c r="S22" s="142"/>
    </row>
    <row r="23" spans="2:19" ht="18" customHeight="1" x14ac:dyDescent="0.3">
      <c r="B23" s="410">
        <v>10</v>
      </c>
      <c r="C23" s="357" t="s">
        <v>330</v>
      </c>
      <c r="D23" s="481">
        <f t="shared" si="0"/>
        <v>18546989.978979055</v>
      </c>
      <c r="E23" s="373">
        <f t="shared" si="1"/>
        <v>0</v>
      </c>
      <c r="F23" s="376">
        <f t="shared" si="3"/>
        <v>18546989.978979055</v>
      </c>
      <c r="G23" s="418">
        <f t="shared" si="4"/>
        <v>0</v>
      </c>
      <c r="I23" s="142"/>
      <c r="J23" s="199"/>
      <c r="K23" s="142"/>
      <c r="L23" s="199"/>
      <c r="M23" s="142"/>
      <c r="N23" s="199"/>
      <c r="O23" s="142"/>
      <c r="P23" s="142"/>
      <c r="Q23" s="142"/>
      <c r="R23" s="142"/>
      <c r="S23" s="142"/>
    </row>
    <row r="24" spans="2:19" ht="18" customHeight="1" x14ac:dyDescent="0.3">
      <c r="B24" s="408">
        <v>11</v>
      </c>
      <c r="C24" s="355" t="s">
        <v>331</v>
      </c>
      <c r="D24" s="478">
        <f t="shared" si="0"/>
        <v>52443164.121948794</v>
      </c>
      <c r="E24" s="371">
        <f t="shared" si="1"/>
        <v>1794617.3759536899</v>
      </c>
      <c r="F24" s="374">
        <f t="shared" si="3"/>
        <v>54237781.497902483</v>
      </c>
      <c r="G24" s="416">
        <f t="shared" si="4"/>
        <v>1229703.336853896</v>
      </c>
      <c r="I24" s="142"/>
      <c r="J24" s="199"/>
      <c r="K24" s="142"/>
      <c r="L24" s="199"/>
      <c r="M24" s="142"/>
      <c r="N24" s="199"/>
      <c r="O24" s="142"/>
      <c r="P24" s="142"/>
      <c r="Q24" s="142"/>
      <c r="R24" s="142"/>
      <c r="S24" s="142"/>
    </row>
    <row r="25" spans="2:19" ht="18" customHeight="1" x14ac:dyDescent="0.3">
      <c r="B25" s="408">
        <v>12</v>
      </c>
      <c r="C25" s="355" t="s">
        <v>332</v>
      </c>
      <c r="D25" s="478">
        <f t="shared" si="0"/>
        <v>68772999.118123159</v>
      </c>
      <c r="E25" s="371">
        <f t="shared" si="1"/>
        <v>28091140.384777993</v>
      </c>
      <c r="F25" s="374">
        <f t="shared" si="3"/>
        <v>96864139.502901152</v>
      </c>
      <c r="G25" s="416">
        <f t="shared" si="4"/>
        <v>4010093.51614242</v>
      </c>
      <c r="I25" s="142"/>
      <c r="J25" s="199"/>
      <c r="K25" s="142"/>
      <c r="L25" s="199"/>
      <c r="M25" s="142"/>
      <c r="N25" s="199"/>
      <c r="O25" s="142"/>
      <c r="P25" s="142"/>
      <c r="Q25" s="142"/>
      <c r="R25" s="142"/>
      <c r="S25" s="142"/>
    </row>
    <row r="26" spans="2:19" ht="18" customHeight="1" x14ac:dyDescent="0.3">
      <c r="B26" s="408">
        <v>13</v>
      </c>
      <c r="C26" s="355" t="s">
        <v>333</v>
      </c>
      <c r="D26" s="478">
        <f t="shared" si="0"/>
        <v>4523546.6412499994</v>
      </c>
      <c r="E26" s="371">
        <f t="shared" si="1"/>
        <v>0</v>
      </c>
      <c r="F26" s="374">
        <f t="shared" si="3"/>
        <v>4523546.6412499994</v>
      </c>
      <c r="G26" s="416">
        <f t="shared" si="4"/>
        <v>0</v>
      </c>
      <c r="I26" s="142"/>
      <c r="J26" s="199"/>
      <c r="K26" s="142"/>
      <c r="L26" s="199"/>
      <c r="M26" s="142"/>
      <c r="N26" s="199"/>
      <c r="O26" s="142"/>
      <c r="P26" s="142"/>
      <c r="Q26" s="142"/>
      <c r="R26" s="142"/>
      <c r="S26" s="142"/>
    </row>
    <row r="27" spans="2:19" ht="18" customHeight="1" x14ac:dyDescent="0.3">
      <c r="B27" s="408">
        <v>14</v>
      </c>
      <c r="C27" s="358" t="s">
        <v>334</v>
      </c>
      <c r="D27" s="478">
        <f t="shared" si="0"/>
        <v>0</v>
      </c>
      <c r="E27" s="371">
        <f t="shared" si="1"/>
        <v>0</v>
      </c>
      <c r="F27" s="374">
        <f t="shared" si="3"/>
        <v>0</v>
      </c>
      <c r="G27" s="416">
        <f t="shared" si="4"/>
        <v>0</v>
      </c>
      <c r="I27" s="142"/>
      <c r="J27" s="199"/>
      <c r="K27" s="142"/>
      <c r="L27" s="199"/>
      <c r="M27" s="142"/>
      <c r="N27" s="199"/>
      <c r="O27" s="142"/>
      <c r="P27" s="142"/>
      <c r="Q27" s="142"/>
      <c r="R27" s="142"/>
      <c r="S27" s="142"/>
    </row>
    <row r="28" spans="2:19" ht="18" customHeight="1" x14ac:dyDescent="0.3">
      <c r="B28" s="408">
        <v>15</v>
      </c>
      <c r="C28" s="358" t="s">
        <v>335</v>
      </c>
      <c r="D28" s="478">
        <f t="shared" si="0"/>
        <v>17665164.527388807</v>
      </c>
      <c r="E28" s="371">
        <f t="shared" si="1"/>
        <v>978391.19051503809</v>
      </c>
      <c r="F28" s="374">
        <f t="shared" si="3"/>
        <v>18643555.717903845</v>
      </c>
      <c r="G28" s="416">
        <f t="shared" si="4"/>
        <v>1417548.8088200002</v>
      </c>
      <c r="I28" s="142"/>
      <c r="J28" s="199"/>
      <c r="K28" s="142"/>
      <c r="L28" s="199"/>
      <c r="M28" s="142"/>
      <c r="N28" s="199"/>
      <c r="O28" s="142"/>
      <c r="P28" s="142"/>
      <c r="Q28" s="142"/>
      <c r="R28" s="142"/>
      <c r="S28" s="142"/>
    </row>
    <row r="29" spans="2:19" ht="18" customHeight="1" x14ac:dyDescent="0.3">
      <c r="B29" s="408">
        <v>16</v>
      </c>
      <c r="C29" s="358" t="s">
        <v>336</v>
      </c>
      <c r="D29" s="478">
        <f t="shared" si="0"/>
        <v>30596343.676245473</v>
      </c>
      <c r="E29" s="371">
        <f t="shared" si="1"/>
        <v>2379895.55338941</v>
      </c>
      <c r="F29" s="374">
        <f t="shared" si="3"/>
        <v>32976239.229634885</v>
      </c>
      <c r="G29" s="416">
        <f t="shared" si="4"/>
        <v>2390478.9411800001</v>
      </c>
      <c r="I29" s="142"/>
      <c r="J29" s="199"/>
      <c r="K29" s="142"/>
      <c r="L29" s="199"/>
      <c r="M29" s="142"/>
      <c r="N29" s="199"/>
      <c r="O29" s="142"/>
      <c r="P29" s="142"/>
      <c r="Q29" s="142"/>
      <c r="R29" s="142"/>
      <c r="S29" s="142"/>
    </row>
    <row r="30" spans="2:19" s="139" customFormat="1" ht="18" customHeight="1" x14ac:dyDescent="0.3">
      <c r="B30" s="408">
        <v>17</v>
      </c>
      <c r="C30" s="355" t="s">
        <v>184</v>
      </c>
      <c r="D30" s="478">
        <f t="shared" si="0"/>
        <v>10926248.950530194</v>
      </c>
      <c r="E30" s="371">
        <f t="shared" si="1"/>
        <v>1245424.5127099999</v>
      </c>
      <c r="F30" s="374">
        <f t="shared" si="3"/>
        <v>12171673.463240193</v>
      </c>
      <c r="G30" s="416">
        <f t="shared" si="4"/>
        <v>3.9792299999999998</v>
      </c>
      <c r="H30" s="140"/>
      <c r="I30" s="142"/>
      <c r="J30" s="199"/>
      <c r="K30" s="142"/>
      <c r="L30" s="199"/>
      <c r="M30" s="142"/>
      <c r="N30" s="199"/>
      <c r="O30" s="142"/>
      <c r="P30" s="142"/>
      <c r="Q30" s="142"/>
      <c r="R30" s="142"/>
      <c r="S30" s="142"/>
    </row>
    <row r="31" spans="2:19" ht="18" customHeight="1" x14ac:dyDescent="0.3">
      <c r="B31" s="408">
        <v>18</v>
      </c>
      <c r="C31" s="355" t="s">
        <v>337</v>
      </c>
      <c r="D31" s="478">
        <f t="shared" si="0"/>
        <v>3600228.3576259399</v>
      </c>
      <c r="E31" s="371">
        <f t="shared" si="1"/>
        <v>663918.42376999999</v>
      </c>
      <c r="F31" s="374">
        <f t="shared" si="3"/>
        <v>4264146.7813959401</v>
      </c>
      <c r="G31" s="416">
        <f t="shared" si="4"/>
        <v>155717.321</v>
      </c>
      <c r="I31" s="142"/>
      <c r="J31" s="199"/>
      <c r="K31" s="142"/>
      <c r="L31" s="199"/>
      <c r="M31" s="142"/>
      <c r="N31" s="199"/>
      <c r="O31" s="142"/>
      <c r="P31" s="142"/>
      <c r="Q31" s="142"/>
      <c r="R31" s="142"/>
      <c r="S31" s="142"/>
    </row>
    <row r="32" spans="2:19" ht="18" customHeight="1" thickBot="1" x14ac:dyDescent="0.35">
      <c r="B32" s="409">
        <v>19</v>
      </c>
      <c r="C32" s="356" t="s">
        <v>190</v>
      </c>
      <c r="D32" s="479">
        <f t="shared" si="0"/>
        <v>7640257.7445856547</v>
      </c>
      <c r="E32" s="372">
        <f t="shared" si="1"/>
        <v>105389.309965518</v>
      </c>
      <c r="F32" s="375">
        <f>+D32+E32</f>
        <v>7745647.054551173</v>
      </c>
      <c r="G32" s="417">
        <f t="shared" si="4"/>
        <v>1034894.26459</v>
      </c>
      <c r="I32" s="142"/>
      <c r="J32" s="199"/>
      <c r="K32" s="142"/>
      <c r="L32" s="199"/>
      <c r="M32" s="142"/>
      <c r="N32" s="199"/>
      <c r="O32" s="142"/>
      <c r="P32" s="142"/>
      <c r="Q32" s="142"/>
      <c r="R32" s="142"/>
      <c r="S32" s="142"/>
    </row>
    <row r="33" spans="2:19" ht="18" customHeight="1" thickBot="1" x14ac:dyDescent="0.35">
      <c r="B33" s="377">
        <v>20</v>
      </c>
      <c r="C33" s="378" t="s">
        <v>338</v>
      </c>
      <c r="D33" s="480">
        <f t="shared" si="0"/>
        <v>269952193.8462379</v>
      </c>
      <c r="E33" s="380">
        <f t="shared" si="1"/>
        <v>35264590.211661652</v>
      </c>
      <c r="F33" s="381">
        <f>+D33+E33</f>
        <v>305216784.05789953</v>
      </c>
      <c r="G33" s="382">
        <f t="shared" si="4"/>
        <v>10238440.167816315</v>
      </c>
      <c r="I33" s="142"/>
      <c r="J33" s="199"/>
      <c r="K33" s="142"/>
      <c r="L33" s="199"/>
      <c r="M33" s="142"/>
      <c r="N33" s="199"/>
      <c r="O33" s="142"/>
      <c r="P33" s="142"/>
      <c r="Q33" s="142"/>
      <c r="R33" s="142"/>
      <c r="S33" s="142"/>
    </row>
    <row r="34" spans="2:19" ht="18" customHeight="1" x14ac:dyDescent="0.3">
      <c r="B34" s="410"/>
      <c r="C34" s="359" t="s">
        <v>339</v>
      </c>
      <c r="D34" s="481">
        <f t="shared" si="0"/>
        <v>0</v>
      </c>
      <c r="E34" s="373">
        <f t="shared" si="1"/>
        <v>0</v>
      </c>
      <c r="F34" s="376">
        <f t="shared" si="3"/>
        <v>0</v>
      </c>
      <c r="G34" s="418">
        <f t="shared" si="4"/>
        <v>0</v>
      </c>
      <c r="I34" s="142"/>
      <c r="J34" s="199"/>
      <c r="K34" s="142"/>
      <c r="L34" s="199"/>
      <c r="M34" s="142"/>
      <c r="N34" s="199"/>
      <c r="O34" s="142"/>
      <c r="P34" s="142"/>
      <c r="Q34" s="142"/>
      <c r="R34" s="142"/>
      <c r="S34" s="142"/>
    </row>
    <row r="35" spans="2:19" ht="18" customHeight="1" x14ac:dyDescent="0.3">
      <c r="B35" s="408"/>
      <c r="C35" s="360" t="s">
        <v>340</v>
      </c>
      <c r="D35" s="478">
        <f t="shared" si="0"/>
        <v>0</v>
      </c>
      <c r="E35" s="371">
        <f t="shared" si="1"/>
        <v>0</v>
      </c>
      <c r="F35" s="374">
        <f t="shared" si="3"/>
        <v>0</v>
      </c>
      <c r="G35" s="416">
        <f t="shared" si="4"/>
        <v>0</v>
      </c>
      <c r="I35" s="142"/>
      <c r="J35" s="199"/>
      <c r="K35" s="142"/>
      <c r="L35" s="199"/>
      <c r="M35" s="142"/>
      <c r="N35" s="199"/>
      <c r="O35" s="142"/>
      <c r="P35" s="142"/>
      <c r="Q35" s="142"/>
      <c r="R35" s="142"/>
      <c r="S35" s="142"/>
    </row>
    <row r="36" spans="2:19" ht="18" customHeight="1" x14ac:dyDescent="0.3">
      <c r="B36" s="408">
        <v>21</v>
      </c>
      <c r="C36" s="355" t="s">
        <v>341</v>
      </c>
      <c r="D36" s="478">
        <f t="shared" si="0"/>
        <v>90147240.598208278</v>
      </c>
      <c r="E36" s="371">
        <f t="shared" si="1"/>
        <v>4846102</v>
      </c>
      <c r="F36" s="374">
        <f t="shared" si="3"/>
        <v>94993342.598208278</v>
      </c>
      <c r="G36" s="416">
        <f t="shared" si="4"/>
        <v>8591682</v>
      </c>
      <c r="I36" s="142"/>
      <c r="J36" s="199"/>
      <c r="K36" s="142"/>
      <c r="L36" s="199"/>
      <c r="M36" s="142"/>
      <c r="N36" s="199"/>
      <c r="O36" s="142"/>
      <c r="P36" s="142"/>
      <c r="Q36" s="142"/>
      <c r="R36" s="142"/>
      <c r="S36" s="142"/>
    </row>
    <row r="37" spans="2:19" ht="18" customHeight="1" x14ac:dyDescent="0.3">
      <c r="B37" s="408">
        <v>22</v>
      </c>
      <c r="C37" s="358" t="s">
        <v>342</v>
      </c>
      <c r="D37" s="478">
        <f t="shared" si="0"/>
        <v>2391717.1444800003</v>
      </c>
      <c r="E37" s="371">
        <f t="shared" si="1"/>
        <v>0</v>
      </c>
      <c r="F37" s="374">
        <f t="shared" si="3"/>
        <v>2391717.1444800003</v>
      </c>
      <c r="G37" s="416">
        <f t="shared" si="4"/>
        <v>0</v>
      </c>
      <c r="I37" s="142"/>
      <c r="J37" s="199"/>
      <c r="K37" s="142"/>
      <c r="L37" s="199"/>
      <c r="M37" s="142"/>
      <c r="N37" s="199"/>
      <c r="O37" s="142"/>
      <c r="P37" s="142"/>
      <c r="Q37" s="142"/>
      <c r="R37" s="142"/>
      <c r="S37" s="142"/>
    </row>
    <row r="38" spans="2:19" ht="18" customHeight="1" x14ac:dyDescent="0.3">
      <c r="B38" s="408">
        <v>23</v>
      </c>
      <c r="C38" s="358" t="s">
        <v>343</v>
      </c>
      <c r="D38" s="478">
        <f t="shared" si="0"/>
        <v>18197602.262536045</v>
      </c>
      <c r="E38" s="371">
        <f t="shared" si="1"/>
        <v>57236.000000000007</v>
      </c>
      <c r="F38" s="374">
        <f t="shared" si="3"/>
        <v>18254838.262536045</v>
      </c>
      <c r="G38" s="416">
        <f t="shared" si="4"/>
        <v>826018.99010000005</v>
      </c>
      <c r="I38" s="142"/>
      <c r="J38" s="199"/>
      <c r="K38" s="142"/>
      <c r="L38" s="199"/>
      <c r="M38" s="142"/>
      <c r="N38" s="199"/>
      <c r="O38" s="142"/>
      <c r="P38" s="142"/>
      <c r="Q38" s="142"/>
      <c r="R38" s="142"/>
      <c r="S38" s="142"/>
    </row>
    <row r="39" spans="2:19" ht="18" customHeight="1" x14ac:dyDescent="0.3">
      <c r="B39" s="408">
        <v>24</v>
      </c>
      <c r="C39" s="358" t="s">
        <v>344</v>
      </c>
      <c r="D39" s="478">
        <f t="shared" si="0"/>
        <v>1735830.3276400003</v>
      </c>
      <c r="E39" s="371">
        <f t="shared" si="1"/>
        <v>34252.432999999997</v>
      </c>
      <c r="F39" s="374">
        <f t="shared" si="3"/>
        <v>1770082.7606400002</v>
      </c>
      <c r="G39" s="416">
        <f t="shared" si="4"/>
        <v>0</v>
      </c>
      <c r="I39" s="142"/>
      <c r="J39" s="199"/>
      <c r="K39" s="142"/>
      <c r="L39" s="199"/>
      <c r="M39" s="142"/>
      <c r="N39" s="199"/>
      <c r="O39" s="142"/>
      <c r="P39" s="142"/>
      <c r="Q39" s="142"/>
      <c r="R39" s="142"/>
      <c r="S39" s="142"/>
    </row>
    <row r="40" spans="2:19" ht="18" customHeight="1" x14ac:dyDescent="0.3">
      <c r="B40" s="408">
        <v>25</v>
      </c>
      <c r="C40" s="355" t="s">
        <v>345</v>
      </c>
      <c r="D40" s="478">
        <f t="shared" si="0"/>
        <v>620584.34267000016</v>
      </c>
      <c r="E40" s="371">
        <f t="shared" si="1"/>
        <v>0</v>
      </c>
      <c r="F40" s="374">
        <f t="shared" si="3"/>
        <v>620584.34267000016</v>
      </c>
      <c r="G40" s="416">
        <f t="shared" si="4"/>
        <v>0</v>
      </c>
      <c r="I40" s="142"/>
      <c r="J40" s="199"/>
      <c r="K40" s="142"/>
      <c r="L40" s="199"/>
      <c r="M40" s="142"/>
      <c r="N40" s="199"/>
      <c r="O40" s="142"/>
      <c r="P40" s="142"/>
      <c r="Q40" s="142"/>
      <c r="R40" s="142"/>
      <c r="S40" s="142"/>
    </row>
    <row r="41" spans="2:19" ht="18" customHeight="1" thickBot="1" x14ac:dyDescent="0.35">
      <c r="B41" s="409">
        <v>26</v>
      </c>
      <c r="C41" s="361" t="s">
        <v>346</v>
      </c>
      <c r="D41" s="479">
        <f t="shared" si="0"/>
        <v>31153623.311561964</v>
      </c>
      <c r="E41" s="372">
        <f t="shared" si="1"/>
        <v>3388898</v>
      </c>
      <c r="F41" s="375">
        <f t="shared" si="3"/>
        <v>34542521.311561964</v>
      </c>
      <c r="G41" s="417">
        <f t="shared" si="4"/>
        <v>46988.585769999998</v>
      </c>
      <c r="I41" s="142"/>
      <c r="J41" s="199"/>
      <c r="K41" s="142"/>
      <c r="L41" s="199"/>
      <c r="M41" s="142"/>
      <c r="N41" s="199"/>
      <c r="O41" s="142"/>
      <c r="P41" s="142"/>
      <c r="Q41" s="142"/>
      <c r="R41" s="142"/>
      <c r="S41" s="142"/>
    </row>
    <row r="42" spans="2:19" ht="18" customHeight="1" thickBot="1" x14ac:dyDescent="0.35">
      <c r="B42" s="377">
        <v>27</v>
      </c>
      <c r="C42" s="383" t="s">
        <v>347</v>
      </c>
      <c r="D42" s="480">
        <f t="shared" si="0"/>
        <v>144246597.98709628</v>
      </c>
      <c r="E42" s="380">
        <f t="shared" si="1"/>
        <v>8326488.4330000002</v>
      </c>
      <c r="F42" s="381">
        <f t="shared" si="3"/>
        <v>152573086.42009628</v>
      </c>
      <c r="G42" s="382">
        <f t="shared" si="4"/>
        <v>9464689.5758699998</v>
      </c>
      <c r="I42" s="142"/>
      <c r="J42" s="199"/>
      <c r="K42" s="142"/>
      <c r="L42" s="199"/>
      <c r="M42" s="142"/>
      <c r="N42" s="199"/>
      <c r="O42" s="142"/>
      <c r="P42" s="142"/>
      <c r="Q42" s="142"/>
      <c r="R42" s="142"/>
      <c r="S42" s="142"/>
    </row>
    <row r="43" spans="2:19" ht="18" customHeight="1" x14ac:dyDescent="0.3">
      <c r="B43" s="410"/>
      <c r="C43" s="362" t="s">
        <v>348</v>
      </c>
      <c r="D43" s="481">
        <f t="shared" si="0"/>
        <v>0</v>
      </c>
      <c r="E43" s="373">
        <f t="shared" si="1"/>
        <v>0</v>
      </c>
      <c r="F43" s="376">
        <f t="shared" si="3"/>
        <v>0</v>
      </c>
      <c r="G43" s="418">
        <f t="shared" si="4"/>
        <v>0</v>
      </c>
      <c r="I43" s="142"/>
      <c r="J43" s="199"/>
      <c r="K43" s="142"/>
      <c r="L43" s="199"/>
      <c r="M43" s="142"/>
      <c r="N43" s="199"/>
      <c r="O43" s="142"/>
      <c r="P43" s="142"/>
      <c r="Q43" s="142"/>
      <c r="R43" s="142"/>
      <c r="S43" s="142"/>
    </row>
    <row r="44" spans="2:19" s="139" customFormat="1" ht="18" customHeight="1" x14ac:dyDescent="0.3">
      <c r="B44" s="408">
        <v>28</v>
      </c>
      <c r="C44" s="355" t="s">
        <v>349</v>
      </c>
      <c r="D44" s="478">
        <f t="shared" si="0"/>
        <v>30473590.243660003</v>
      </c>
      <c r="E44" s="371">
        <f t="shared" si="1"/>
        <v>0</v>
      </c>
      <c r="F44" s="374">
        <f t="shared" si="3"/>
        <v>30473590.243660003</v>
      </c>
      <c r="G44" s="416">
        <f t="shared" si="4"/>
        <v>0</v>
      </c>
      <c r="H44" s="140"/>
      <c r="I44" s="142"/>
      <c r="J44" s="199"/>
      <c r="K44" s="142"/>
      <c r="L44" s="199"/>
      <c r="M44" s="142"/>
      <c r="N44" s="199"/>
      <c r="O44" s="142"/>
      <c r="P44" s="142"/>
      <c r="Q44" s="142"/>
      <c r="R44" s="142"/>
      <c r="S44" s="142"/>
    </row>
    <row r="45" spans="2:19" ht="18" customHeight="1" x14ac:dyDescent="0.3">
      <c r="B45" s="408">
        <v>29</v>
      </c>
      <c r="C45" s="355" t="s">
        <v>350</v>
      </c>
      <c r="D45" s="478">
        <f t="shared" si="0"/>
        <v>11283129.607361339</v>
      </c>
      <c r="E45" s="371">
        <f t="shared" si="1"/>
        <v>0</v>
      </c>
      <c r="F45" s="374">
        <f t="shared" si="3"/>
        <v>11283129.607361339</v>
      </c>
      <c r="G45" s="416">
        <f t="shared" si="4"/>
        <v>0</v>
      </c>
      <c r="I45" s="142"/>
      <c r="J45" s="199"/>
      <c r="K45" s="142"/>
      <c r="L45" s="199"/>
      <c r="M45" s="142"/>
      <c r="N45" s="199"/>
      <c r="O45" s="142"/>
      <c r="P45" s="142"/>
      <c r="Q45" s="142"/>
      <c r="R45" s="142"/>
      <c r="S45" s="142"/>
    </row>
    <row r="46" spans="2:19" ht="18" customHeight="1" x14ac:dyDescent="0.3">
      <c r="B46" s="408">
        <v>30</v>
      </c>
      <c r="C46" s="363" t="s">
        <v>351</v>
      </c>
      <c r="D46" s="478">
        <f t="shared" si="0"/>
        <v>10108498.332667192</v>
      </c>
      <c r="E46" s="371"/>
      <c r="F46" s="374">
        <f t="shared" si="3"/>
        <v>10108498.332667192</v>
      </c>
      <c r="G46" s="416">
        <f t="shared" si="4"/>
        <v>0</v>
      </c>
      <c r="I46" s="142"/>
      <c r="J46" s="199"/>
      <c r="K46" s="142"/>
      <c r="L46" s="199"/>
      <c r="M46" s="142"/>
      <c r="N46" s="199"/>
      <c r="O46" s="142"/>
      <c r="P46" s="142"/>
      <c r="Q46" s="142"/>
      <c r="R46" s="142"/>
      <c r="S46" s="142"/>
    </row>
    <row r="47" spans="2:19" ht="18" customHeight="1" thickBot="1" x14ac:dyDescent="0.35">
      <c r="B47" s="409">
        <v>31</v>
      </c>
      <c r="C47" s="364" t="s">
        <v>352</v>
      </c>
      <c r="D47" s="479">
        <f t="shared" si="0"/>
        <v>73840378.147292674</v>
      </c>
      <c r="E47" s="372">
        <f>+E98+E147+E196+E245+E294+E343+E392+E441+E490+E539+E588+E637+E686+E736</f>
        <v>26938101.500176132</v>
      </c>
      <c r="F47" s="375">
        <f t="shared" si="3"/>
        <v>100778479.64746881</v>
      </c>
      <c r="G47" s="417">
        <f t="shared" si="4"/>
        <v>773750.32735631615</v>
      </c>
      <c r="I47" s="142"/>
      <c r="J47" s="199"/>
      <c r="K47" s="142"/>
      <c r="L47" s="199"/>
      <c r="M47" s="142"/>
      <c r="N47" s="199"/>
      <c r="O47" s="142"/>
      <c r="P47" s="142"/>
      <c r="Q47" s="142"/>
      <c r="R47" s="142"/>
      <c r="S47" s="142"/>
    </row>
    <row r="48" spans="2:19" ht="18" customHeight="1" thickBot="1" x14ac:dyDescent="0.35">
      <c r="B48" s="377">
        <v>32</v>
      </c>
      <c r="C48" s="378" t="s">
        <v>353</v>
      </c>
      <c r="D48" s="482">
        <f t="shared" si="0"/>
        <v>125705596.33098119</v>
      </c>
      <c r="E48" s="391">
        <f>+E99+E148+E197+E246+E295+E344+E393+E442+E491+E540+E589+E638+E687+E737</f>
        <v>26938101.500176132</v>
      </c>
      <c r="F48" s="392">
        <f t="shared" si="3"/>
        <v>152643697.83115733</v>
      </c>
      <c r="G48" s="393">
        <f t="shared" si="4"/>
        <v>773750.32735631615</v>
      </c>
      <c r="I48" s="142"/>
      <c r="J48" s="199"/>
      <c r="K48" s="142"/>
      <c r="L48" s="199"/>
      <c r="M48" s="142"/>
      <c r="N48" s="199"/>
      <c r="O48" s="142"/>
      <c r="P48" s="142"/>
      <c r="Q48" s="142"/>
      <c r="R48" s="142"/>
      <c r="S48" s="142"/>
    </row>
    <row r="49" spans="2:19" ht="18" customHeight="1" thickBot="1" x14ac:dyDescent="0.35">
      <c r="B49" s="384">
        <v>33</v>
      </c>
      <c r="C49" s="385" t="s">
        <v>354</v>
      </c>
      <c r="D49" s="483">
        <f t="shared" si="0"/>
        <v>269952194.31807745</v>
      </c>
      <c r="E49" s="387">
        <f>+E100+E149+E198+E247+E296+E345+E394+E443+E492+E541+E590+E639+E688+E738</f>
        <v>35264589.93317613</v>
      </c>
      <c r="F49" s="388">
        <f t="shared" si="3"/>
        <v>305216784.2512536</v>
      </c>
      <c r="G49" s="389">
        <f t="shared" si="4"/>
        <v>10238439.903226316</v>
      </c>
      <c r="I49" s="142"/>
      <c r="J49" s="199"/>
      <c r="K49" s="142"/>
      <c r="L49" s="199"/>
      <c r="M49" s="142"/>
      <c r="N49" s="199"/>
      <c r="O49" s="142"/>
      <c r="P49" s="142"/>
      <c r="Q49" s="142"/>
      <c r="R49" s="142"/>
      <c r="S49" s="142"/>
    </row>
    <row r="50" spans="2:19" x14ac:dyDescent="0.3">
      <c r="C50" s="200"/>
      <c r="D50" s="652"/>
      <c r="E50" s="201"/>
      <c r="F50" s="201"/>
      <c r="G50" s="201"/>
      <c r="H50" s="142"/>
      <c r="I50" s="142"/>
      <c r="J50" s="142"/>
      <c r="K50" s="142"/>
      <c r="L50" s="142"/>
      <c r="M50" s="142"/>
      <c r="N50" s="142"/>
      <c r="O50" s="142"/>
      <c r="P50" s="142"/>
      <c r="Q50" s="142"/>
      <c r="R50" s="142"/>
      <c r="S50" s="142"/>
    </row>
    <row r="51" spans="2:19" ht="25.5" customHeight="1" x14ac:dyDescent="0.3">
      <c r="C51" s="935" t="s">
        <v>355</v>
      </c>
      <c r="D51" s="935"/>
      <c r="E51" s="935"/>
      <c r="F51" s="142"/>
      <c r="G51" s="142"/>
      <c r="H51" s="142"/>
      <c r="I51" s="142"/>
      <c r="J51" s="142"/>
      <c r="K51" s="142"/>
      <c r="L51" s="142"/>
      <c r="M51" s="142"/>
      <c r="N51" s="142"/>
      <c r="O51" s="142"/>
      <c r="P51" s="142"/>
      <c r="Q51" s="142"/>
      <c r="R51" s="142"/>
      <c r="S51" s="142"/>
    </row>
    <row r="52" spans="2:19" ht="25.5" customHeight="1" x14ac:dyDescent="0.3">
      <c r="C52" s="808"/>
      <c r="D52" s="808"/>
      <c r="E52" s="808"/>
      <c r="F52" s="142"/>
      <c r="G52" s="142"/>
      <c r="H52" s="142"/>
      <c r="I52" s="142"/>
      <c r="J52" s="142"/>
      <c r="K52" s="142"/>
      <c r="L52" s="142"/>
      <c r="M52" s="142"/>
      <c r="N52" s="142"/>
      <c r="O52" s="142"/>
      <c r="P52" s="142"/>
      <c r="Q52" s="142"/>
      <c r="R52" s="142"/>
      <c r="S52" s="142"/>
    </row>
    <row r="53" spans="2:19" x14ac:dyDescent="0.3">
      <c r="B53" s="195"/>
      <c r="C53" s="135"/>
      <c r="D53" s="163"/>
      <c r="E53" s="163"/>
      <c r="F53" s="153"/>
      <c r="I53" s="142"/>
      <c r="J53" s="142"/>
      <c r="K53" s="142"/>
      <c r="L53" s="142"/>
      <c r="M53" s="142"/>
      <c r="N53" s="142"/>
      <c r="O53" s="142"/>
      <c r="P53" s="142"/>
      <c r="Q53" s="142"/>
      <c r="R53" s="142"/>
      <c r="S53" s="142"/>
    </row>
    <row r="54" spans="2:19" ht="13.8" x14ac:dyDescent="0.3">
      <c r="B54" s="913" t="s">
        <v>76</v>
      </c>
      <c r="C54" s="913"/>
      <c r="D54" s="913"/>
      <c r="E54" s="913"/>
      <c r="F54" s="816"/>
      <c r="G54" s="816"/>
      <c r="I54" s="142"/>
      <c r="J54" s="142"/>
      <c r="K54" s="142"/>
      <c r="L54" s="142"/>
      <c r="M54" s="142"/>
      <c r="N54" s="142"/>
      <c r="O54" s="142"/>
      <c r="P54" s="142"/>
      <c r="Q54" s="142"/>
      <c r="R54" s="142"/>
      <c r="S54" s="142"/>
    </row>
    <row r="55" spans="2:19" ht="13.8" thickBot="1" x14ac:dyDescent="0.35">
      <c r="B55" s="124"/>
      <c r="C55" s="124"/>
      <c r="D55" s="484"/>
      <c r="E55" s="124"/>
      <c r="F55" s="124"/>
      <c r="I55" s="142"/>
      <c r="J55" s="142"/>
      <c r="K55" s="142"/>
      <c r="L55" s="142"/>
      <c r="M55" s="142"/>
      <c r="N55" s="142"/>
      <c r="O55" s="142"/>
      <c r="P55" s="142"/>
      <c r="Q55" s="142"/>
      <c r="R55" s="142"/>
      <c r="S55" s="142"/>
    </row>
    <row r="56" spans="2:19" ht="13.8" thickBot="1" x14ac:dyDescent="0.35">
      <c r="B56" s="923" t="s">
        <v>356</v>
      </c>
      <c r="C56" s="924"/>
      <c r="D56" s="485"/>
      <c r="E56" s="154"/>
      <c r="F56" s="154"/>
      <c r="G56" s="142"/>
      <c r="H56" s="142"/>
      <c r="I56" s="142"/>
      <c r="J56" s="142"/>
      <c r="K56" s="142"/>
      <c r="L56" s="142"/>
      <c r="M56" s="142"/>
      <c r="N56" s="142"/>
      <c r="O56" s="142"/>
      <c r="P56" s="142"/>
      <c r="Q56" s="142"/>
      <c r="R56" s="142"/>
      <c r="S56" s="142"/>
    </row>
    <row r="57" spans="2:19" x14ac:dyDescent="0.3">
      <c r="B57" s="925" t="s">
        <v>311</v>
      </c>
      <c r="C57" s="928" t="s">
        <v>312</v>
      </c>
      <c r="D57" s="936" t="s">
        <v>357</v>
      </c>
      <c r="E57" s="203"/>
      <c r="I57" s="142"/>
      <c r="J57" s="142"/>
      <c r="K57" s="142"/>
      <c r="L57" s="142"/>
      <c r="M57" s="142"/>
      <c r="N57" s="142"/>
      <c r="O57" s="142"/>
      <c r="P57" s="142"/>
      <c r="Q57" s="142"/>
      <c r="R57" s="142"/>
      <c r="S57" s="142"/>
    </row>
    <row r="58" spans="2:19" x14ac:dyDescent="0.3">
      <c r="B58" s="926"/>
      <c r="C58" s="915"/>
      <c r="D58" s="937"/>
      <c r="E58" s="123"/>
      <c r="I58" s="142"/>
      <c r="J58" s="142"/>
      <c r="K58" s="142"/>
      <c r="L58" s="142"/>
      <c r="M58" s="142"/>
      <c r="N58" s="142"/>
      <c r="O58" s="142"/>
      <c r="P58" s="142"/>
      <c r="Q58" s="142"/>
      <c r="R58" s="142"/>
      <c r="S58" s="142"/>
    </row>
    <row r="59" spans="2:19" ht="13.8" thickBot="1" x14ac:dyDescent="0.35">
      <c r="B59" s="927"/>
      <c r="C59" s="929"/>
      <c r="D59" s="938"/>
      <c r="E59" s="123"/>
      <c r="I59" s="142"/>
      <c r="J59" s="142"/>
      <c r="K59" s="142"/>
      <c r="L59" s="142"/>
      <c r="M59" s="142"/>
      <c r="N59" s="142"/>
      <c r="O59" s="142"/>
      <c r="P59" s="142"/>
      <c r="Q59" s="142"/>
      <c r="R59" s="142"/>
      <c r="S59" s="142"/>
    </row>
    <row r="60" spans="2:19" ht="18" customHeight="1" x14ac:dyDescent="0.3">
      <c r="B60" s="406"/>
      <c r="C60" s="407" t="s">
        <v>317</v>
      </c>
      <c r="D60" s="450"/>
      <c r="E60" s="153"/>
      <c r="I60" s="142"/>
      <c r="J60" s="142"/>
      <c r="K60" s="142"/>
      <c r="L60" s="142"/>
      <c r="M60" s="142"/>
      <c r="N60" s="142"/>
      <c r="O60" s="142"/>
      <c r="P60" s="142"/>
      <c r="Q60" s="142"/>
      <c r="R60" s="142"/>
      <c r="S60" s="142"/>
    </row>
    <row r="61" spans="2:19" ht="18" customHeight="1" x14ac:dyDescent="0.3">
      <c r="B61" s="408">
        <v>1</v>
      </c>
      <c r="C61" s="395" t="s">
        <v>318</v>
      </c>
      <c r="D61" s="453"/>
      <c r="E61" s="176"/>
      <c r="F61" s="155"/>
      <c r="I61" s="142"/>
      <c r="J61" s="142"/>
      <c r="K61" s="142"/>
      <c r="L61" s="142"/>
      <c r="M61" s="142"/>
      <c r="N61" s="142"/>
      <c r="O61" s="142"/>
      <c r="P61" s="142"/>
      <c r="Q61" s="142"/>
      <c r="R61" s="142"/>
      <c r="S61" s="142"/>
    </row>
    <row r="62" spans="2:19" ht="18" customHeight="1" x14ac:dyDescent="0.3">
      <c r="B62" s="408">
        <v>2</v>
      </c>
      <c r="C62" s="395" t="s">
        <v>319</v>
      </c>
      <c r="D62" s="454">
        <v>1205929.7649999999</v>
      </c>
      <c r="E62" s="153"/>
      <c r="F62" s="155"/>
      <c r="G62" s="142"/>
      <c r="I62" s="142"/>
      <c r="J62" s="142"/>
      <c r="K62" s="142"/>
      <c r="L62" s="142"/>
      <c r="M62" s="142"/>
      <c r="N62" s="142"/>
      <c r="O62" s="142"/>
      <c r="P62" s="142"/>
      <c r="Q62" s="142"/>
      <c r="R62" s="142"/>
      <c r="S62" s="142"/>
    </row>
    <row r="63" spans="2:19" ht="18" customHeight="1" x14ac:dyDescent="0.3">
      <c r="B63" s="408">
        <v>3</v>
      </c>
      <c r="C63" s="395" t="s">
        <v>320</v>
      </c>
      <c r="D63" s="455">
        <v>661014.00199999998</v>
      </c>
      <c r="E63" s="153"/>
      <c r="F63" s="155"/>
      <c r="G63" s="142"/>
      <c r="I63" s="142"/>
      <c r="J63" s="142"/>
      <c r="K63" s="142"/>
      <c r="L63" s="142"/>
      <c r="M63" s="142"/>
      <c r="N63" s="142"/>
      <c r="O63" s="142"/>
      <c r="P63" s="142"/>
      <c r="Q63" s="142"/>
      <c r="R63" s="142"/>
      <c r="S63" s="142"/>
    </row>
    <row r="64" spans="2:19" ht="18" customHeight="1" x14ac:dyDescent="0.3">
      <c r="B64" s="408">
        <v>4</v>
      </c>
      <c r="C64" s="395" t="s">
        <v>321</v>
      </c>
      <c r="D64" s="455">
        <v>1037051.5530000001</v>
      </c>
      <c r="E64" s="153"/>
      <c r="F64" s="155"/>
      <c r="G64" s="142"/>
      <c r="I64" s="142"/>
      <c r="J64" s="142"/>
      <c r="K64" s="142"/>
      <c r="L64" s="142"/>
      <c r="M64" s="142"/>
      <c r="N64" s="142"/>
      <c r="O64" s="142"/>
      <c r="P64" s="142"/>
      <c r="Q64" s="142"/>
      <c r="R64" s="142"/>
      <c r="S64" s="142"/>
    </row>
    <row r="65" spans="2:20" ht="18" customHeight="1" x14ac:dyDescent="0.3">
      <c r="B65" s="408">
        <v>5</v>
      </c>
      <c r="C65" s="395" t="s">
        <v>271</v>
      </c>
      <c r="D65" s="455">
        <v>651535.90999999992</v>
      </c>
      <c r="E65" s="153"/>
      <c r="F65" s="155"/>
      <c r="G65" s="142"/>
      <c r="I65" s="142"/>
      <c r="J65" s="142"/>
      <c r="K65" s="142"/>
      <c r="L65" s="142"/>
      <c r="M65" s="142"/>
      <c r="N65" s="142"/>
      <c r="O65" s="142"/>
      <c r="P65" s="142"/>
      <c r="Q65" s="142"/>
      <c r="R65" s="142"/>
      <c r="S65" s="142"/>
    </row>
    <row r="66" spans="2:20" ht="18" customHeight="1" x14ac:dyDescent="0.3">
      <c r="B66" s="408">
        <v>6</v>
      </c>
      <c r="C66" s="395" t="s">
        <v>322</v>
      </c>
      <c r="D66" s="453"/>
      <c r="E66" s="153"/>
      <c r="F66" s="155"/>
      <c r="G66" s="142"/>
      <c r="I66" s="142"/>
      <c r="J66" s="142"/>
      <c r="K66" s="142"/>
      <c r="L66" s="142"/>
      <c r="M66" s="142"/>
      <c r="N66" s="142"/>
      <c r="O66" s="142"/>
      <c r="P66" s="142"/>
      <c r="Q66" s="142"/>
      <c r="R66" s="142"/>
      <c r="S66" s="142"/>
    </row>
    <row r="67" spans="2:20" ht="18" customHeight="1" x14ac:dyDescent="0.3">
      <c r="B67" s="408">
        <v>7</v>
      </c>
      <c r="C67" s="395" t="s">
        <v>323</v>
      </c>
      <c r="D67" s="453"/>
      <c r="E67" s="153"/>
      <c r="F67" s="155"/>
      <c r="G67" s="142"/>
      <c r="I67" s="142"/>
      <c r="J67" s="142"/>
      <c r="K67" s="142"/>
      <c r="L67" s="142"/>
      <c r="M67" s="142"/>
      <c r="N67" s="142"/>
      <c r="O67" s="142"/>
      <c r="P67" s="142"/>
      <c r="Q67" s="142"/>
      <c r="R67" s="142"/>
      <c r="S67" s="142"/>
    </row>
    <row r="68" spans="2:20" ht="18" customHeight="1" x14ac:dyDescent="0.3">
      <c r="B68" s="408"/>
      <c r="C68" s="395" t="s">
        <v>324</v>
      </c>
      <c r="D68" s="453"/>
      <c r="E68" s="153"/>
      <c r="F68" s="155"/>
      <c r="G68" s="142"/>
      <c r="I68" s="142"/>
      <c r="J68" s="142"/>
      <c r="K68" s="142"/>
      <c r="L68" s="142"/>
      <c r="M68" s="142"/>
      <c r="N68" s="142"/>
      <c r="O68" s="142"/>
      <c r="P68" s="142"/>
      <c r="Q68" s="142"/>
      <c r="R68" s="142"/>
      <c r="S68" s="142"/>
    </row>
    <row r="69" spans="2:20" ht="18" customHeight="1" x14ac:dyDescent="0.3">
      <c r="B69" s="408"/>
      <c r="C69" s="395" t="s">
        <v>325</v>
      </c>
      <c r="D69" s="453"/>
      <c r="E69" s="153"/>
      <c r="F69" s="155"/>
      <c r="G69" s="142"/>
      <c r="I69" s="142"/>
      <c r="J69" s="142"/>
      <c r="K69" s="142"/>
      <c r="L69" s="142"/>
      <c r="M69" s="142"/>
      <c r="N69" s="142"/>
      <c r="O69" s="142"/>
      <c r="P69" s="142"/>
      <c r="Q69" s="142"/>
      <c r="R69" s="142"/>
      <c r="S69" s="142"/>
    </row>
    <row r="70" spans="2:20" ht="18" customHeight="1" x14ac:dyDescent="0.3">
      <c r="B70" s="408">
        <v>8</v>
      </c>
      <c r="C70" s="395" t="s">
        <v>326</v>
      </c>
      <c r="D70" s="453"/>
      <c r="E70" s="153"/>
      <c r="F70" s="155"/>
      <c r="G70" s="142"/>
      <c r="I70" s="142"/>
      <c r="J70" s="142"/>
      <c r="K70" s="142"/>
      <c r="L70" s="142"/>
      <c r="M70" s="142"/>
      <c r="N70" s="142"/>
      <c r="O70" s="142"/>
      <c r="P70" s="142"/>
      <c r="Q70" s="142"/>
      <c r="R70" s="142"/>
      <c r="S70" s="142"/>
    </row>
    <row r="71" spans="2:20" ht="18" customHeight="1" x14ac:dyDescent="0.3">
      <c r="B71" s="408"/>
      <c r="C71" s="395" t="s">
        <v>327</v>
      </c>
      <c r="D71" s="453"/>
      <c r="E71" s="153"/>
      <c r="F71" s="155"/>
      <c r="G71" s="142"/>
      <c r="I71" s="142"/>
      <c r="J71" s="142"/>
      <c r="K71" s="142"/>
      <c r="L71" s="142"/>
      <c r="M71" s="142"/>
      <c r="N71" s="142"/>
      <c r="O71" s="142"/>
      <c r="P71" s="142"/>
      <c r="Q71" s="142"/>
      <c r="R71" s="142"/>
      <c r="S71" s="142"/>
    </row>
    <row r="72" spans="2:20" ht="18" customHeight="1" thickBot="1" x14ac:dyDescent="0.35">
      <c r="B72" s="409"/>
      <c r="C72" s="399" t="s">
        <v>328</v>
      </c>
      <c r="D72" s="458"/>
      <c r="E72" s="153"/>
      <c r="F72" s="155"/>
      <c r="G72" s="142"/>
      <c r="I72" s="142"/>
      <c r="J72" s="142"/>
      <c r="K72" s="142"/>
      <c r="L72" s="142"/>
      <c r="M72" s="142"/>
      <c r="N72" s="142"/>
      <c r="O72" s="142"/>
      <c r="P72" s="142"/>
      <c r="Q72" s="142"/>
      <c r="R72" s="142"/>
      <c r="S72" s="142"/>
    </row>
    <row r="73" spans="2:20" ht="18" customHeight="1" thickBot="1" x14ac:dyDescent="0.35">
      <c r="B73" s="377">
        <v>9</v>
      </c>
      <c r="C73" s="402" t="s">
        <v>329</v>
      </c>
      <c r="D73" s="461">
        <f>SUM(D74:D77)</f>
        <v>17753046.388493035</v>
      </c>
      <c r="F73" s="155"/>
      <c r="G73" s="142"/>
      <c r="I73" s="142"/>
      <c r="J73" s="142"/>
      <c r="K73" s="142"/>
      <c r="L73" s="142"/>
      <c r="M73" s="142"/>
      <c r="N73" s="142"/>
      <c r="O73" s="142"/>
      <c r="P73" s="142"/>
      <c r="Q73" s="142"/>
      <c r="R73" s="142"/>
      <c r="S73" s="142"/>
    </row>
    <row r="74" spans="2:20" ht="18" customHeight="1" x14ac:dyDescent="0.3">
      <c r="B74" s="410">
        <v>10</v>
      </c>
      <c r="C74" s="400" t="s">
        <v>330</v>
      </c>
      <c r="D74" s="464"/>
      <c r="E74" s="153"/>
      <c r="F74" s="155"/>
      <c r="G74" s="142"/>
      <c r="I74" s="142"/>
      <c r="J74" s="142"/>
      <c r="K74" s="142"/>
      <c r="L74" s="142"/>
      <c r="M74" s="142"/>
      <c r="N74" s="142"/>
      <c r="O74" s="142"/>
      <c r="P74" s="142"/>
      <c r="Q74" s="142"/>
      <c r="R74" s="142"/>
      <c r="S74" s="142"/>
    </row>
    <row r="75" spans="2:20" ht="18" customHeight="1" x14ac:dyDescent="0.3">
      <c r="B75" s="408">
        <v>11</v>
      </c>
      <c r="C75" s="395" t="s">
        <v>331</v>
      </c>
      <c r="D75" s="455">
        <v>101697.49023000001</v>
      </c>
      <c r="E75" s="153"/>
      <c r="F75" s="155"/>
      <c r="G75" s="142"/>
      <c r="I75" s="142"/>
      <c r="J75" s="142"/>
      <c r="K75" s="142"/>
      <c r="L75" s="142"/>
      <c r="M75" s="142"/>
      <c r="N75" s="142"/>
      <c r="O75" s="142"/>
      <c r="P75" s="142"/>
      <c r="Q75" s="142"/>
      <c r="R75" s="142"/>
      <c r="S75" s="142"/>
    </row>
    <row r="76" spans="2:20" ht="18" customHeight="1" x14ac:dyDescent="0.3">
      <c r="B76" s="408">
        <v>12</v>
      </c>
      <c r="C76" s="395" t="s">
        <v>332</v>
      </c>
      <c r="D76" s="455">
        <v>17651348.898263033</v>
      </c>
      <c r="E76" s="153"/>
      <c r="F76" s="155"/>
      <c r="G76" s="142"/>
      <c r="I76" s="142"/>
      <c r="J76" s="142"/>
      <c r="K76" s="142"/>
      <c r="L76" s="142"/>
      <c r="M76" s="142"/>
      <c r="N76" s="142"/>
      <c r="O76" s="142"/>
      <c r="P76" s="142"/>
      <c r="Q76" s="142"/>
      <c r="R76" s="142"/>
      <c r="S76" s="142"/>
    </row>
    <row r="77" spans="2:20" ht="18" customHeight="1" x14ac:dyDescent="0.3">
      <c r="B77" s="408">
        <v>13</v>
      </c>
      <c r="C77" s="395" t="s">
        <v>333</v>
      </c>
      <c r="D77" s="455"/>
      <c r="E77" s="153"/>
      <c r="F77" s="155"/>
      <c r="G77" s="142"/>
      <c r="I77" s="142"/>
      <c r="J77" s="142"/>
      <c r="K77" s="142"/>
      <c r="L77" s="142"/>
      <c r="M77" s="142"/>
      <c r="N77" s="142"/>
      <c r="O77" s="142"/>
      <c r="P77" s="142"/>
      <c r="Q77" s="142"/>
      <c r="R77" s="142"/>
      <c r="S77" s="142"/>
      <c r="T77" s="142"/>
    </row>
    <row r="78" spans="2:20" ht="18" customHeight="1" x14ac:dyDescent="0.3">
      <c r="B78" s="408">
        <v>14</v>
      </c>
      <c r="C78" s="396" t="s">
        <v>334</v>
      </c>
      <c r="D78" s="455"/>
      <c r="E78" s="153"/>
      <c r="F78" s="155"/>
      <c r="G78" s="142"/>
      <c r="I78" s="142"/>
      <c r="J78" s="142"/>
      <c r="K78" s="142"/>
      <c r="L78" s="142"/>
      <c r="M78" s="142"/>
      <c r="N78" s="142"/>
      <c r="O78" s="142"/>
      <c r="P78" s="142"/>
      <c r="Q78" s="142"/>
      <c r="R78" s="142"/>
      <c r="S78" s="142"/>
      <c r="T78" s="142"/>
    </row>
    <row r="79" spans="2:20" ht="18" customHeight="1" x14ac:dyDescent="0.3">
      <c r="B79" s="408">
        <v>15</v>
      </c>
      <c r="C79" s="396" t="s">
        <v>335</v>
      </c>
      <c r="D79" s="455">
        <v>1027295.7709559985</v>
      </c>
      <c r="E79" s="153"/>
      <c r="F79" s="155"/>
      <c r="G79" s="142"/>
      <c r="I79" s="142"/>
      <c r="J79" s="142"/>
      <c r="K79" s="142"/>
      <c r="L79" s="142"/>
      <c r="M79" s="142"/>
      <c r="N79" s="142"/>
      <c r="O79" s="142"/>
      <c r="P79" s="142"/>
      <c r="Q79" s="142"/>
      <c r="R79" s="142"/>
      <c r="S79" s="142"/>
      <c r="T79" s="142"/>
    </row>
    <row r="80" spans="2:20" ht="18" customHeight="1" x14ac:dyDescent="0.3">
      <c r="B80" s="408">
        <v>16</v>
      </c>
      <c r="C80" s="396" t="s">
        <v>336</v>
      </c>
      <c r="D80" s="455">
        <v>2977217.822800159</v>
      </c>
      <c r="E80" s="153"/>
      <c r="F80" s="155"/>
      <c r="G80" s="142"/>
      <c r="I80" s="142"/>
      <c r="J80" s="142"/>
      <c r="K80" s="142"/>
      <c r="L80" s="142"/>
      <c r="M80" s="142"/>
      <c r="N80" s="142"/>
      <c r="O80" s="142"/>
      <c r="P80" s="142"/>
      <c r="Q80" s="142"/>
      <c r="R80" s="142"/>
      <c r="S80" s="142"/>
      <c r="T80" s="142"/>
    </row>
    <row r="81" spans="2:20" ht="18" customHeight="1" x14ac:dyDescent="0.3">
      <c r="B81" s="408">
        <v>17</v>
      </c>
      <c r="C81" s="395" t="s">
        <v>184</v>
      </c>
      <c r="D81" s="455">
        <v>2306098.784931045</v>
      </c>
      <c r="E81" s="153"/>
      <c r="F81" s="155"/>
      <c r="G81" s="142"/>
      <c r="I81" s="142"/>
      <c r="J81" s="142"/>
      <c r="K81" s="142"/>
      <c r="L81" s="142"/>
      <c r="M81" s="142"/>
      <c r="N81" s="142"/>
      <c r="O81" s="142"/>
      <c r="P81" s="142"/>
      <c r="Q81" s="142"/>
      <c r="R81" s="142"/>
      <c r="S81" s="142"/>
      <c r="T81" s="142"/>
    </row>
    <row r="82" spans="2:20" ht="18" customHeight="1" x14ac:dyDescent="0.3">
      <c r="B82" s="408">
        <v>18</v>
      </c>
      <c r="C82" s="395" t="s">
        <v>337</v>
      </c>
      <c r="D82" s="455"/>
      <c r="E82" s="153"/>
      <c r="F82" s="155"/>
      <c r="G82" s="142"/>
      <c r="I82" s="142"/>
      <c r="J82" s="142"/>
      <c r="K82" s="142"/>
      <c r="L82" s="142"/>
      <c r="M82" s="142"/>
      <c r="N82" s="142"/>
      <c r="O82" s="142"/>
      <c r="P82" s="142"/>
      <c r="Q82" s="142"/>
      <c r="R82" s="142"/>
      <c r="S82" s="142"/>
      <c r="T82" s="142"/>
    </row>
    <row r="83" spans="2:20" ht="18" customHeight="1" thickBot="1" x14ac:dyDescent="0.35">
      <c r="B83" s="409">
        <v>19</v>
      </c>
      <c r="C83" s="399" t="s">
        <v>190</v>
      </c>
      <c r="D83" s="466">
        <v>971143.6939999999</v>
      </c>
      <c r="E83" s="153"/>
      <c r="F83" s="155"/>
      <c r="G83" s="142"/>
      <c r="I83" s="142"/>
      <c r="J83" s="142"/>
      <c r="K83" s="142"/>
      <c r="L83" s="142"/>
      <c r="M83" s="142"/>
      <c r="N83" s="142"/>
      <c r="O83" s="142"/>
      <c r="P83" s="142"/>
      <c r="Q83" s="142"/>
      <c r="R83" s="142"/>
      <c r="S83" s="142"/>
      <c r="T83" s="142"/>
    </row>
    <row r="84" spans="2:20" ht="18" customHeight="1" thickBot="1" x14ac:dyDescent="0.35">
      <c r="B84" s="377">
        <v>20</v>
      </c>
      <c r="C84" s="404" t="s">
        <v>358</v>
      </c>
      <c r="D84" s="461">
        <f>SUM(D61:D66)+D68+D69+D71+D72+D73+SUM(D78:D83)</f>
        <v>28590333.691180237</v>
      </c>
      <c r="E84" s="153"/>
      <c r="F84" s="155"/>
      <c r="G84" s="142"/>
      <c r="I84" s="142"/>
      <c r="J84" s="142"/>
      <c r="K84" s="142"/>
      <c r="L84" s="142"/>
      <c r="M84" s="142"/>
      <c r="N84" s="142"/>
      <c r="O84" s="142"/>
      <c r="P84" s="142"/>
      <c r="Q84" s="142"/>
      <c r="R84" s="142"/>
      <c r="S84" s="142"/>
      <c r="T84" s="142"/>
    </row>
    <row r="85" spans="2:20" ht="18" customHeight="1" x14ac:dyDescent="0.3">
      <c r="B85" s="410"/>
      <c r="C85" s="403" t="s">
        <v>339</v>
      </c>
      <c r="D85" s="469"/>
      <c r="E85" s="153"/>
      <c r="F85" s="155"/>
      <c r="G85" s="142"/>
      <c r="I85" s="142"/>
      <c r="J85" s="142"/>
      <c r="K85" s="142"/>
      <c r="L85" s="142"/>
      <c r="M85" s="142"/>
      <c r="N85" s="142"/>
      <c r="O85" s="142"/>
      <c r="P85" s="142"/>
      <c r="Q85" s="142"/>
      <c r="R85" s="142"/>
      <c r="S85" s="142"/>
      <c r="T85" s="142"/>
    </row>
    <row r="86" spans="2:20" ht="18" customHeight="1" x14ac:dyDescent="0.3">
      <c r="B86" s="408"/>
      <c r="C86" s="397" t="s">
        <v>340</v>
      </c>
      <c r="D86" s="453"/>
      <c r="E86" s="153"/>
      <c r="F86" s="155"/>
      <c r="G86" s="142"/>
      <c r="I86" s="142"/>
      <c r="J86" s="142"/>
      <c r="K86" s="142"/>
      <c r="L86" s="142"/>
      <c r="M86" s="142"/>
      <c r="N86" s="142"/>
      <c r="O86" s="142"/>
      <c r="P86" s="142"/>
      <c r="Q86" s="142"/>
      <c r="R86" s="142"/>
      <c r="S86" s="142"/>
      <c r="T86" s="142"/>
    </row>
    <row r="87" spans="2:20" ht="18" customHeight="1" x14ac:dyDescent="0.3">
      <c r="B87" s="408">
        <v>21</v>
      </c>
      <c r="C87" s="395" t="s">
        <v>341</v>
      </c>
      <c r="D87" s="455">
        <v>9380617.9260000028</v>
      </c>
      <c r="E87" s="153"/>
      <c r="F87" s="155"/>
      <c r="G87" s="142"/>
      <c r="I87" s="142"/>
      <c r="J87" s="142"/>
      <c r="K87" s="142"/>
      <c r="L87" s="142"/>
      <c r="M87" s="142"/>
      <c r="N87" s="142"/>
      <c r="O87" s="142"/>
      <c r="P87" s="142"/>
      <c r="Q87" s="142"/>
      <c r="R87" s="142"/>
      <c r="S87" s="142"/>
      <c r="T87" s="142"/>
    </row>
    <row r="88" spans="2:20" ht="18" customHeight="1" x14ac:dyDescent="0.3">
      <c r="B88" s="408">
        <v>22</v>
      </c>
      <c r="C88" s="396" t="s">
        <v>342</v>
      </c>
      <c r="D88" s="455">
        <v>473591.86700000003</v>
      </c>
      <c r="E88" s="153"/>
      <c r="F88" s="155"/>
      <c r="G88" s="142"/>
      <c r="I88" s="142"/>
      <c r="J88" s="142"/>
      <c r="K88" s="142"/>
      <c r="L88" s="142"/>
      <c r="M88" s="142"/>
      <c r="N88" s="142"/>
      <c r="O88" s="142"/>
      <c r="P88" s="142"/>
      <c r="Q88" s="142"/>
      <c r="R88" s="142"/>
      <c r="S88" s="142"/>
      <c r="T88" s="142"/>
    </row>
    <row r="89" spans="2:20" ht="18" customHeight="1" x14ac:dyDescent="0.3">
      <c r="B89" s="408">
        <v>23</v>
      </c>
      <c r="C89" s="396" t="s">
        <v>343</v>
      </c>
      <c r="D89" s="455">
        <v>2729799.8607545439</v>
      </c>
      <c r="E89" s="153"/>
      <c r="F89" s="155"/>
      <c r="G89" s="142"/>
      <c r="I89" s="142"/>
      <c r="J89" s="142"/>
      <c r="K89" s="142"/>
      <c r="L89" s="142"/>
      <c r="M89" s="142"/>
      <c r="N89" s="142"/>
      <c r="O89" s="142"/>
      <c r="P89" s="142"/>
      <c r="Q89" s="142"/>
      <c r="R89" s="142"/>
      <c r="S89" s="142"/>
      <c r="T89" s="142"/>
    </row>
    <row r="90" spans="2:20" ht="18" customHeight="1" x14ac:dyDescent="0.3">
      <c r="B90" s="408">
        <v>24</v>
      </c>
      <c r="C90" s="396" t="s">
        <v>344</v>
      </c>
      <c r="D90" s="455">
        <v>465216.31599999999</v>
      </c>
      <c r="E90" s="153"/>
      <c r="F90" s="155"/>
      <c r="G90" s="142"/>
      <c r="I90" s="142"/>
      <c r="J90" s="142"/>
      <c r="K90" s="142"/>
      <c r="L90" s="142"/>
      <c r="M90" s="142"/>
      <c r="N90" s="142"/>
      <c r="O90" s="142"/>
      <c r="P90" s="142"/>
      <c r="Q90" s="142"/>
      <c r="R90" s="142"/>
      <c r="S90" s="142"/>
      <c r="T90" s="142"/>
    </row>
    <row r="91" spans="2:20" ht="18" customHeight="1" x14ac:dyDescent="0.3">
      <c r="B91" s="408">
        <v>25</v>
      </c>
      <c r="C91" s="395" t="s">
        <v>345</v>
      </c>
      <c r="D91" s="455">
        <v>2858.7810000000009</v>
      </c>
      <c r="E91" s="153"/>
      <c r="F91" s="155"/>
      <c r="G91" s="142"/>
      <c r="I91" s="142"/>
      <c r="J91" s="142"/>
      <c r="K91" s="142"/>
      <c r="L91" s="142"/>
      <c r="M91" s="142"/>
      <c r="N91" s="142"/>
      <c r="O91" s="142"/>
      <c r="P91" s="142"/>
      <c r="Q91" s="142"/>
      <c r="R91" s="142"/>
      <c r="S91" s="142"/>
      <c r="T91" s="142"/>
    </row>
    <row r="92" spans="2:20" ht="18" customHeight="1" thickBot="1" x14ac:dyDescent="0.35">
      <c r="B92" s="409">
        <v>26</v>
      </c>
      <c r="C92" s="405" t="s">
        <v>346</v>
      </c>
      <c r="D92" s="466">
        <v>5576892.127744345</v>
      </c>
      <c r="E92" s="153"/>
      <c r="F92" s="155"/>
      <c r="G92" s="142"/>
      <c r="I92" s="142"/>
      <c r="J92" s="142"/>
      <c r="K92" s="142"/>
      <c r="L92" s="142"/>
      <c r="M92" s="142"/>
      <c r="N92" s="142"/>
      <c r="O92" s="142"/>
      <c r="P92" s="142"/>
      <c r="Q92" s="142"/>
      <c r="R92" s="142"/>
      <c r="S92" s="142"/>
      <c r="T92" s="142"/>
    </row>
    <row r="93" spans="2:20" ht="18" customHeight="1" thickBot="1" x14ac:dyDescent="0.35">
      <c r="B93" s="377">
        <v>27</v>
      </c>
      <c r="C93" s="404" t="s">
        <v>359</v>
      </c>
      <c r="D93" s="461">
        <f>SUM(D87:D92)</f>
        <v>18628976.87849889</v>
      </c>
      <c r="E93" s="153"/>
      <c r="F93" s="155"/>
      <c r="G93" s="142"/>
      <c r="I93" s="142"/>
      <c r="J93" s="142"/>
      <c r="K93" s="142"/>
      <c r="L93" s="142"/>
      <c r="M93" s="142"/>
      <c r="N93" s="142"/>
      <c r="O93" s="142"/>
      <c r="P93" s="142"/>
      <c r="Q93" s="142"/>
      <c r="R93" s="142"/>
      <c r="S93" s="142"/>
      <c r="T93" s="142"/>
    </row>
    <row r="94" spans="2:20" ht="18" customHeight="1" x14ac:dyDescent="0.3">
      <c r="B94" s="410"/>
      <c r="C94" s="403" t="s">
        <v>360</v>
      </c>
      <c r="D94" s="472"/>
      <c r="E94" s="153"/>
      <c r="F94" s="155"/>
      <c r="G94" s="142"/>
      <c r="I94" s="142"/>
      <c r="J94" s="142"/>
      <c r="K94" s="142"/>
      <c r="L94" s="142"/>
      <c r="M94" s="142"/>
      <c r="N94" s="142"/>
      <c r="O94" s="142"/>
      <c r="P94" s="142"/>
      <c r="Q94" s="142"/>
      <c r="R94" s="142"/>
      <c r="S94" s="142"/>
      <c r="T94" s="142"/>
    </row>
    <row r="95" spans="2:20" ht="18" customHeight="1" x14ac:dyDescent="0.3">
      <c r="B95" s="408">
        <v>28</v>
      </c>
      <c r="C95" s="395" t="s">
        <v>361</v>
      </c>
      <c r="D95" s="455">
        <v>8619971.7019999996</v>
      </c>
      <c r="E95" s="153"/>
      <c r="F95" s="155"/>
      <c r="G95" s="142"/>
      <c r="I95" s="142"/>
      <c r="J95" s="142"/>
      <c r="K95" s="142"/>
      <c r="L95" s="142"/>
      <c r="M95" s="142"/>
      <c r="N95" s="142"/>
      <c r="O95" s="142"/>
      <c r="P95" s="142"/>
      <c r="Q95" s="142"/>
      <c r="R95" s="142"/>
      <c r="S95" s="142"/>
      <c r="T95" s="142"/>
    </row>
    <row r="96" spans="2:20" ht="18" customHeight="1" x14ac:dyDescent="0.3">
      <c r="B96" s="408">
        <v>29</v>
      </c>
      <c r="C96" s="395" t="s">
        <v>350</v>
      </c>
      <c r="D96" s="455">
        <v>-213494.53</v>
      </c>
      <c r="E96" s="153"/>
      <c r="F96" s="155"/>
      <c r="G96" s="142"/>
      <c r="I96" s="142"/>
      <c r="J96" s="142"/>
      <c r="K96" s="142"/>
      <c r="L96" s="142"/>
      <c r="M96" s="142"/>
      <c r="N96" s="142"/>
      <c r="O96" s="142"/>
      <c r="P96" s="142"/>
      <c r="Q96" s="142"/>
      <c r="R96" s="142"/>
      <c r="S96" s="142"/>
      <c r="T96" s="142"/>
    </row>
    <row r="97" spans="2:20" ht="18" customHeight="1" x14ac:dyDescent="0.3">
      <c r="B97" s="408">
        <v>30</v>
      </c>
      <c r="C97" s="396" t="s">
        <v>351</v>
      </c>
      <c r="D97" s="455"/>
      <c r="E97" s="153"/>
      <c r="F97" s="155"/>
      <c r="G97" s="142"/>
      <c r="I97" s="142"/>
      <c r="J97" s="142"/>
      <c r="K97" s="142"/>
      <c r="L97" s="142"/>
      <c r="M97" s="142"/>
      <c r="N97" s="142"/>
      <c r="O97" s="142"/>
      <c r="P97" s="142"/>
      <c r="Q97" s="142"/>
      <c r="R97" s="142"/>
      <c r="S97" s="142"/>
      <c r="T97" s="142"/>
    </row>
    <row r="98" spans="2:20" ht="18" customHeight="1" thickBot="1" x14ac:dyDescent="0.35">
      <c r="B98" s="409">
        <v>31</v>
      </c>
      <c r="C98" s="405" t="s">
        <v>352</v>
      </c>
      <c r="D98" s="466">
        <v>1554879.6406813452</v>
      </c>
      <c r="E98" s="153"/>
      <c r="F98" s="155"/>
      <c r="G98" s="142"/>
      <c r="I98" s="142"/>
      <c r="J98" s="142"/>
      <c r="K98" s="142"/>
      <c r="L98" s="142"/>
      <c r="M98" s="142"/>
      <c r="N98" s="142"/>
      <c r="O98" s="142"/>
      <c r="P98" s="142"/>
      <c r="Q98" s="142"/>
      <c r="R98" s="142"/>
      <c r="S98" s="142"/>
      <c r="T98" s="142"/>
    </row>
    <row r="99" spans="2:20" ht="18" customHeight="1" thickBot="1" x14ac:dyDescent="0.35">
      <c r="B99" s="377">
        <v>32</v>
      </c>
      <c r="C99" s="404" t="s">
        <v>353</v>
      </c>
      <c r="D99" s="461">
        <f>D95+D96+D97+D98</f>
        <v>9961356.8126813453</v>
      </c>
      <c r="E99" s="153"/>
      <c r="F99" s="155"/>
      <c r="G99" s="142"/>
      <c r="I99" s="142"/>
      <c r="J99" s="142"/>
      <c r="K99" s="142"/>
      <c r="L99" s="142"/>
      <c r="M99" s="142"/>
      <c r="N99" s="142"/>
      <c r="O99" s="142"/>
      <c r="P99" s="142"/>
      <c r="Q99" s="142"/>
      <c r="R99" s="142"/>
      <c r="S99" s="142"/>
      <c r="T99" s="142"/>
    </row>
    <row r="100" spans="2:20" ht="18" customHeight="1" thickBot="1" x14ac:dyDescent="0.35">
      <c r="B100" s="377">
        <v>33</v>
      </c>
      <c r="C100" s="404" t="s">
        <v>354</v>
      </c>
      <c r="D100" s="461">
        <f>+D93+D99</f>
        <v>28590333.691180237</v>
      </c>
      <c r="E100" s="153"/>
      <c r="F100" s="155"/>
      <c r="G100" s="142"/>
      <c r="I100" s="142"/>
      <c r="J100" s="142"/>
      <c r="K100" s="142"/>
      <c r="L100" s="142"/>
      <c r="M100" s="142"/>
      <c r="N100" s="142"/>
      <c r="O100" s="142"/>
      <c r="P100" s="142"/>
      <c r="Q100" s="142"/>
      <c r="R100" s="142"/>
      <c r="S100" s="142"/>
      <c r="T100" s="142"/>
    </row>
    <row r="101" spans="2:20" x14ac:dyDescent="0.3">
      <c r="B101" s="195"/>
      <c r="C101" s="135"/>
      <c r="D101" s="163"/>
      <c r="E101" s="163"/>
      <c r="F101" s="153"/>
      <c r="I101" s="142"/>
      <c r="J101" s="142"/>
      <c r="K101" s="142"/>
      <c r="L101" s="142"/>
      <c r="M101" s="142"/>
      <c r="N101" s="142"/>
      <c r="O101" s="142"/>
      <c r="P101" s="142"/>
      <c r="Q101" s="142"/>
      <c r="R101" s="142"/>
      <c r="S101" s="142"/>
      <c r="T101" s="142"/>
    </row>
    <row r="102" spans="2:20" x14ac:dyDescent="0.3">
      <c r="B102" s="195"/>
      <c r="C102" s="135"/>
      <c r="D102" s="484"/>
      <c r="E102" s="153"/>
      <c r="F102" s="153"/>
      <c r="I102" s="142"/>
      <c r="J102" s="142"/>
      <c r="K102" s="142"/>
      <c r="L102" s="142"/>
      <c r="M102" s="142"/>
      <c r="N102" s="142"/>
      <c r="O102" s="142"/>
      <c r="P102" s="142"/>
      <c r="Q102" s="142"/>
      <c r="R102" s="142"/>
      <c r="S102" s="142"/>
      <c r="T102" s="142"/>
    </row>
    <row r="103" spans="2:20" x14ac:dyDescent="0.3">
      <c r="B103" s="127" t="s">
        <v>362</v>
      </c>
      <c r="C103" s="127"/>
      <c r="D103" s="477"/>
      <c r="E103" s="127"/>
      <c r="F103" s="127"/>
      <c r="I103" s="142"/>
      <c r="J103" s="142"/>
      <c r="K103" s="142"/>
      <c r="L103" s="142"/>
      <c r="M103" s="142"/>
      <c r="N103" s="142"/>
      <c r="O103" s="142"/>
      <c r="P103" s="142"/>
      <c r="Q103" s="142"/>
      <c r="R103" s="142"/>
      <c r="S103" s="142"/>
      <c r="T103" s="142"/>
    </row>
    <row r="104" spans="2:20" ht="13.8" thickBot="1" x14ac:dyDescent="0.35">
      <c r="B104" s="124"/>
      <c r="C104" s="124"/>
      <c r="D104" s="484"/>
      <c r="E104" s="124"/>
      <c r="F104" s="124"/>
      <c r="I104" s="142"/>
      <c r="J104" s="142"/>
      <c r="K104" s="142"/>
      <c r="L104" s="142"/>
      <c r="M104" s="142"/>
      <c r="N104" s="142"/>
      <c r="O104" s="142"/>
      <c r="P104" s="142"/>
      <c r="Q104" s="142"/>
      <c r="R104" s="142"/>
      <c r="S104" s="142"/>
      <c r="T104" s="142"/>
    </row>
    <row r="105" spans="2:20" ht="13.8" thickBot="1" x14ac:dyDescent="0.35">
      <c r="B105" s="939" t="s">
        <v>10</v>
      </c>
      <c r="C105" s="940"/>
      <c r="D105" s="484"/>
      <c r="E105" s="124"/>
      <c r="F105" s="124"/>
      <c r="I105" s="142"/>
      <c r="J105" s="142"/>
      <c r="K105" s="142"/>
      <c r="L105" s="142"/>
      <c r="M105" s="142"/>
      <c r="N105" s="142"/>
      <c r="O105" s="142"/>
      <c r="P105" s="142"/>
      <c r="Q105" s="142"/>
      <c r="R105" s="142"/>
      <c r="S105" s="142"/>
      <c r="T105" s="142"/>
    </row>
    <row r="106" spans="2:20" ht="13.2" customHeight="1" x14ac:dyDescent="0.3">
      <c r="B106" s="925" t="s">
        <v>311</v>
      </c>
      <c r="C106" s="928" t="s">
        <v>312</v>
      </c>
      <c r="D106" s="936" t="s">
        <v>357</v>
      </c>
      <c r="E106" s="203"/>
      <c r="I106" s="142"/>
      <c r="J106" s="142"/>
      <c r="K106" s="142"/>
      <c r="L106" s="142"/>
      <c r="M106" s="142"/>
      <c r="N106" s="142"/>
      <c r="O106" s="142"/>
      <c r="P106" s="142"/>
      <c r="Q106" s="142"/>
      <c r="R106" s="142"/>
      <c r="S106" s="142"/>
      <c r="T106" s="142"/>
    </row>
    <row r="107" spans="2:20" x14ac:dyDescent="0.3">
      <c r="B107" s="926"/>
      <c r="C107" s="915"/>
      <c r="D107" s="937"/>
      <c r="E107" s="123"/>
      <c r="I107" s="142"/>
      <c r="J107" s="142"/>
      <c r="K107" s="142"/>
      <c r="L107" s="142"/>
      <c r="M107" s="142"/>
      <c r="N107" s="142"/>
      <c r="O107" s="142"/>
      <c r="P107" s="142"/>
      <c r="Q107" s="142"/>
      <c r="R107" s="142"/>
      <c r="S107" s="142"/>
      <c r="T107" s="142"/>
    </row>
    <row r="108" spans="2:20" ht="13.8" thickBot="1" x14ac:dyDescent="0.35">
      <c r="B108" s="927"/>
      <c r="C108" s="929"/>
      <c r="D108" s="938"/>
      <c r="E108" s="123"/>
      <c r="I108" s="142"/>
      <c r="J108" s="142"/>
      <c r="K108" s="142"/>
      <c r="L108" s="142"/>
      <c r="M108" s="142"/>
      <c r="N108" s="142"/>
      <c r="O108" s="142"/>
      <c r="P108" s="142"/>
      <c r="Q108" s="142"/>
      <c r="R108" s="142"/>
      <c r="S108" s="142"/>
      <c r="T108" s="142"/>
    </row>
    <row r="109" spans="2:20" ht="18" customHeight="1" x14ac:dyDescent="0.3">
      <c r="B109" s="406"/>
      <c r="C109" s="407" t="s">
        <v>317</v>
      </c>
      <c r="D109" s="450"/>
      <c r="E109" s="153"/>
      <c r="I109" s="142"/>
      <c r="J109" s="142"/>
      <c r="K109" s="142"/>
      <c r="L109" s="142"/>
      <c r="M109" s="142"/>
      <c r="N109" s="142"/>
      <c r="O109" s="142"/>
      <c r="P109" s="142"/>
      <c r="Q109" s="142"/>
      <c r="R109" s="142"/>
      <c r="S109" s="142"/>
      <c r="T109" s="142"/>
    </row>
    <row r="110" spans="2:20" ht="18" customHeight="1" x14ac:dyDescent="0.3">
      <c r="B110" s="408">
        <v>1</v>
      </c>
      <c r="C110" s="395" t="s">
        <v>318</v>
      </c>
      <c r="D110" s="453"/>
      <c r="E110" s="153"/>
      <c r="F110" s="155"/>
      <c r="G110" s="142"/>
      <c r="I110" s="142"/>
      <c r="J110" s="204"/>
      <c r="K110" s="142"/>
      <c r="L110" s="142"/>
      <c r="M110" s="142"/>
      <c r="N110" s="142"/>
      <c r="O110" s="142"/>
      <c r="P110" s="142"/>
      <c r="Q110" s="142"/>
      <c r="R110" s="142"/>
      <c r="S110" s="142"/>
      <c r="T110" s="142"/>
    </row>
    <row r="111" spans="2:20" ht="18" customHeight="1" x14ac:dyDescent="0.3">
      <c r="B111" s="408">
        <v>2</v>
      </c>
      <c r="C111" s="395" t="s">
        <v>319</v>
      </c>
      <c r="D111" s="454">
        <v>29802.941999999999</v>
      </c>
      <c r="E111" s="153"/>
      <c r="F111" s="155"/>
      <c r="G111" s="142"/>
      <c r="I111" s="142"/>
      <c r="J111" s="204"/>
      <c r="K111" s="142"/>
      <c r="L111" s="142"/>
      <c r="M111" s="142"/>
      <c r="N111" s="142"/>
      <c r="O111" s="142"/>
      <c r="P111" s="142"/>
      <c r="Q111" s="142"/>
      <c r="R111" s="142"/>
      <c r="S111" s="142"/>
      <c r="T111" s="142"/>
    </row>
    <row r="112" spans="2:20" ht="18" customHeight="1" x14ac:dyDescent="0.3">
      <c r="B112" s="408">
        <v>3</v>
      </c>
      <c r="C112" s="395" t="s">
        <v>320</v>
      </c>
      <c r="D112" s="455"/>
      <c r="E112" s="153"/>
      <c r="F112" s="155"/>
      <c r="G112" s="142"/>
      <c r="I112" s="142"/>
      <c r="J112" s="204"/>
      <c r="K112" s="142"/>
      <c r="L112" s="142"/>
      <c r="M112" s="142"/>
      <c r="N112" s="142"/>
      <c r="O112" s="142"/>
      <c r="P112" s="142"/>
      <c r="Q112" s="142"/>
      <c r="R112" s="142"/>
      <c r="S112" s="142"/>
      <c r="T112" s="142"/>
    </row>
    <row r="113" spans="2:20" ht="18" customHeight="1" x14ac:dyDescent="0.3">
      <c r="B113" s="408">
        <v>4</v>
      </c>
      <c r="C113" s="395" t="s">
        <v>321</v>
      </c>
      <c r="D113" s="455">
        <v>169820.29500000001</v>
      </c>
      <c r="E113" s="153"/>
      <c r="F113" s="155"/>
      <c r="G113" s="142"/>
      <c r="I113" s="142"/>
      <c r="J113" s="204"/>
      <c r="K113" s="142"/>
      <c r="L113" s="142"/>
      <c r="M113" s="142"/>
      <c r="N113" s="142"/>
      <c r="O113" s="142"/>
      <c r="P113" s="142"/>
      <c r="Q113" s="142"/>
      <c r="R113" s="142"/>
      <c r="S113" s="142"/>
      <c r="T113" s="142"/>
    </row>
    <row r="114" spans="2:20" ht="18" customHeight="1" x14ac:dyDescent="0.3">
      <c r="B114" s="408">
        <v>5</v>
      </c>
      <c r="C114" s="395" t="s">
        <v>271</v>
      </c>
      <c r="D114" s="455">
        <v>45821.267999999996</v>
      </c>
      <c r="E114" s="153"/>
      <c r="F114" s="155"/>
      <c r="G114" s="142"/>
      <c r="I114" s="142"/>
      <c r="J114" s="204"/>
      <c r="K114" s="142"/>
      <c r="L114" s="142"/>
      <c r="M114" s="142"/>
      <c r="N114" s="142"/>
      <c r="O114" s="142"/>
      <c r="P114" s="142"/>
      <c r="Q114" s="142"/>
      <c r="R114" s="142"/>
      <c r="S114" s="142"/>
      <c r="T114" s="142"/>
    </row>
    <row r="115" spans="2:20" ht="18" customHeight="1" x14ac:dyDescent="0.3">
      <c r="B115" s="408">
        <v>6</v>
      </c>
      <c r="C115" s="395" t="s">
        <v>322</v>
      </c>
      <c r="D115" s="453"/>
      <c r="E115" s="153"/>
      <c r="F115" s="155"/>
      <c r="G115" s="142"/>
      <c r="I115" s="142"/>
      <c r="J115" s="204"/>
      <c r="K115" s="142"/>
      <c r="L115" s="142"/>
      <c r="M115" s="142"/>
      <c r="N115" s="142"/>
      <c r="O115" s="142"/>
      <c r="P115" s="142"/>
      <c r="Q115" s="142"/>
      <c r="R115" s="142"/>
      <c r="S115" s="142"/>
      <c r="T115" s="142"/>
    </row>
    <row r="116" spans="2:20" ht="18" customHeight="1" x14ac:dyDescent="0.3">
      <c r="B116" s="408">
        <v>7</v>
      </c>
      <c r="C116" s="395" t="s">
        <v>323</v>
      </c>
      <c r="D116" s="453">
        <v>0</v>
      </c>
      <c r="E116" s="153"/>
      <c r="F116" s="155"/>
      <c r="G116" s="142"/>
      <c r="I116" s="142"/>
      <c r="J116" s="204"/>
      <c r="K116" s="142"/>
      <c r="L116" s="142"/>
      <c r="M116" s="142"/>
      <c r="N116" s="142"/>
      <c r="O116" s="142"/>
      <c r="P116" s="142"/>
      <c r="Q116" s="142"/>
      <c r="R116" s="142"/>
      <c r="S116" s="142"/>
      <c r="T116" s="142"/>
    </row>
    <row r="117" spans="2:20" ht="18" customHeight="1" x14ac:dyDescent="0.3">
      <c r="B117" s="408"/>
      <c r="C117" s="395" t="s">
        <v>324</v>
      </c>
      <c r="D117" s="453">
        <v>502447.5</v>
      </c>
      <c r="E117" s="153"/>
      <c r="F117" s="155"/>
      <c r="G117" s="142"/>
      <c r="I117" s="142"/>
      <c r="J117" s="204"/>
      <c r="K117" s="142"/>
      <c r="L117" s="142"/>
      <c r="M117" s="142"/>
      <c r="N117" s="142"/>
      <c r="O117" s="142"/>
      <c r="P117" s="142"/>
      <c r="Q117" s="142"/>
      <c r="R117" s="142"/>
      <c r="S117" s="142"/>
      <c r="T117" s="142"/>
    </row>
    <row r="118" spans="2:20" ht="18" customHeight="1" x14ac:dyDescent="0.3">
      <c r="B118" s="408"/>
      <c r="C118" s="395" t="s">
        <v>325</v>
      </c>
      <c r="D118" s="453">
        <v>2224113.0890000002</v>
      </c>
      <c r="E118" s="153"/>
      <c r="F118" s="155"/>
      <c r="G118" s="142"/>
      <c r="I118" s="142"/>
      <c r="J118" s="204"/>
      <c r="K118" s="142"/>
      <c r="L118" s="142"/>
      <c r="M118" s="142"/>
      <c r="N118" s="142"/>
      <c r="O118" s="142"/>
      <c r="P118" s="142"/>
      <c r="Q118" s="142"/>
      <c r="R118" s="142"/>
      <c r="S118" s="142"/>
      <c r="T118" s="142"/>
    </row>
    <row r="119" spans="2:20" ht="18" customHeight="1" x14ac:dyDescent="0.3">
      <c r="B119" s="408">
        <v>8</v>
      </c>
      <c r="C119" s="395" t="s">
        <v>326</v>
      </c>
      <c r="D119" s="453"/>
      <c r="E119" s="153"/>
      <c r="F119" s="155"/>
      <c r="G119" s="142"/>
      <c r="I119" s="142"/>
      <c r="J119" s="204"/>
      <c r="K119" s="142"/>
      <c r="L119" s="142"/>
      <c r="M119" s="142"/>
      <c r="N119" s="142"/>
      <c r="O119" s="142"/>
      <c r="P119" s="142"/>
      <c r="Q119" s="142"/>
      <c r="R119" s="142"/>
      <c r="S119" s="142"/>
      <c r="T119" s="142"/>
    </row>
    <row r="120" spans="2:20" ht="18" customHeight="1" x14ac:dyDescent="0.3">
      <c r="B120" s="408"/>
      <c r="C120" s="395" t="s">
        <v>327</v>
      </c>
      <c r="D120" s="453">
        <v>0</v>
      </c>
      <c r="E120" s="153"/>
      <c r="F120" s="155"/>
      <c r="G120" s="142"/>
      <c r="I120" s="142"/>
      <c r="J120" s="204"/>
      <c r="K120" s="142"/>
      <c r="L120" s="142"/>
      <c r="M120" s="142"/>
      <c r="N120" s="142"/>
      <c r="O120" s="142"/>
      <c r="P120" s="142"/>
      <c r="Q120" s="142"/>
      <c r="R120" s="142"/>
      <c r="S120" s="142"/>
      <c r="T120" s="142"/>
    </row>
    <row r="121" spans="2:20" ht="18" customHeight="1" thickBot="1" x14ac:dyDescent="0.35">
      <c r="B121" s="409"/>
      <c r="C121" s="399" t="s">
        <v>328</v>
      </c>
      <c r="D121" s="458">
        <v>0</v>
      </c>
      <c r="E121" s="153"/>
      <c r="F121" s="155"/>
      <c r="G121" s="142"/>
      <c r="I121" s="142"/>
      <c r="J121" s="204"/>
      <c r="K121" s="142"/>
      <c r="L121" s="142"/>
      <c r="M121" s="142"/>
      <c r="N121" s="142"/>
      <c r="O121" s="142"/>
      <c r="P121" s="142"/>
      <c r="Q121" s="142"/>
      <c r="R121" s="142"/>
      <c r="S121" s="142"/>
      <c r="T121" s="142"/>
    </row>
    <row r="122" spans="2:20" ht="18" customHeight="1" thickBot="1" x14ac:dyDescent="0.35">
      <c r="B122" s="377">
        <v>9</v>
      </c>
      <c r="C122" s="402" t="s">
        <v>329</v>
      </c>
      <c r="D122" s="461">
        <f>SUM(D123:D126)</f>
        <v>1493324.3910000001</v>
      </c>
      <c r="F122" s="155"/>
      <c r="G122" s="142"/>
      <c r="I122" s="142"/>
      <c r="J122" s="204"/>
      <c r="K122" s="142"/>
      <c r="L122" s="142"/>
      <c r="M122" s="142"/>
      <c r="N122" s="142"/>
      <c r="O122" s="142"/>
      <c r="P122" s="142"/>
      <c r="Q122" s="142"/>
      <c r="R122" s="142"/>
      <c r="S122" s="142"/>
    </row>
    <row r="123" spans="2:20" ht="18" customHeight="1" x14ac:dyDescent="0.3">
      <c r="B123" s="410">
        <v>10</v>
      </c>
      <c r="C123" s="400" t="s">
        <v>330</v>
      </c>
      <c r="D123" s="464"/>
      <c r="E123" s="153"/>
      <c r="F123" s="155"/>
      <c r="G123" s="142"/>
      <c r="I123" s="142"/>
      <c r="J123" s="204"/>
      <c r="K123" s="142"/>
      <c r="L123" s="142"/>
      <c r="M123" s="142"/>
      <c r="N123" s="142"/>
      <c r="O123" s="142"/>
      <c r="P123" s="142"/>
      <c r="Q123" s="142"/>
      <c r="R123" s="142"/>
      <c r="S123" s="142"/>
      <c r="T123" s="142"/>
    </row>
    <row r="124" spans="2:20" ht="18" customHeight="1" x14ac:dyDescent="0.3">
      <c r="B124" s="408">
        <v>11</v>
      </c>
      <c r="C124" s="395" t="s">
        <v>331</v>
      </c>
      <c r="D124" s="455">
        <v>1314021.05</v>
      </c>
      <c r="E124" s="153"/>
      <c r="F124" s="155"/>
      <c r="G124" s="142"/>
      <c r="I124" s="142"/>
      <c r="J124" s="204"/>
      <c r="K124" s="142"/>
      <c r="L124" s="142"/>
      <c r="M124" s="142"/>
      <c r="N124" s="142"/>
      <c r="O124" s="142"/>
      <c r="P124" s="142"/>
      <c r="Q124" s="142"/>
      <c r="R124" s="142"/>
      <c r="S124" s="142"/>
      <c r="T124" s="142"/>
    </row>
    <row r="125" spans="2:20" ht="18" customHeight="1" x14ac:dyDescent="0.3">
      <c r="B125" s="408">
        <v>12</v>
      </c>
      <c r="C125" s="395" t="s">
        <v>332</v>
      </c>
      <c r="D125" s="455">
        <v>108008.22900000001</v>
      </c>
      <c r="E125" s="153"/>
      <c r="F125" s="155"/>
      <c r="G125" s="142"/>
      <c r="I125" s="142"/>
      <c r="J125" s="204"/>
      <c r="K125" s="142"/>
      <c r="L125" s="142"/>
      <c r="M125" s="142"/>
      <c r="N125" s="142"/>
      <c r="O125" s="142"/>
      <c r="P125" s="142"/>
      <c r="Q125" s="142"/>
      <c r="R125" s="142"/>
      <c r="S125" s="142"/>
      <c r="T125" s="142"/>
    </row>
    <row r="126" spans="2:20" ht="18" customHeight="1" x14ac:dyDescent="0.3">
      <c r="B126" s="408">
        <v>13</v>
      </c>
      <c r="C126" s="395" t="s">
        <v>333</v>
      </c>
      <c r="D126" s="455">
        <v>71295.111999999994</v>
      </c>
      <c r="E126" s="153"/>
      <c r="F126" s="155"/>
      <c r="G126" s="142"/>
      <c r="I126" s="142"/>
      <c r="J126" s="204"/>
      <c r="K126" s="142"/>
      <c r="L126" s="142"/>
      <c r="M126" s="142"/>
      <c r="N126" s="142"/>
      <c r="O126" s="142"/>
      <c r="P126" s="142"/>
      <c r="Q126" s="142"/>
      <c r="R126" s="142"/>
      <c r="S126" s="142"/>
      <c r="T126" s="142"/>
    </row>
    <row r="127" spans="2:20" ht="18" customHeight="1" x14ac:dyDescent="0.3">
      <c r="B127" s="408">
        <v>14</v>
      </c>
      <c r="C127" s="396" t="s">
        <v>334</v>
      </c>
      <c r="D127" s="455"/>
      <c r="E127" s="153"/>
      <c r="F127" s="155"/>
      <c r="G127" s="142"/>
      <c r="I127" s="142"/>
      <c r="J127" s="204"/>
      <c r="K127" s="142"/>
      <c r="L127" s="142"/>
      <c r="M127" s="142"/>
      <c r="N127" s="142"/>
      <c r="O127" s="142"/>
      <c r="P127" s="142"/>
      <c r="Q127" s="142"/>
      <c r="R127" s="142"/>
      <c r="S127" s="142"/>
      <c r="T127" s="142"/>
    </row>
    <row r="128" spans="2:20" ht="18" customHeight="1" x14ac:dyDescent="0.3">
      <c r="B128" s="408">
        <v>15</v>
      </c>
      <c r="C128" s="396" t="s">
        <v>335</v>
      </c>
      <c r="D128" s="455">
        <v>410989.64299999998</v>
      </c>
      <c r="E128" s="153"/>
      <c r="F128" s="155"/>
      <c r="G128" s="142"/>
      <c r="I128" s="142"/>
      <c r="J128" s="204"/>
      <c r="K128" s="142"/>
      <c r="L128" s="142"/>
      <c r="M128" s="142"/>
      <c r="N128" s="142"/>
      <c r="O128" s="142"/>
      <c r="P128" s="142"/>
      <c r="Q128" s="142"/>
      <c r="R128" s="142"/>
      <c r="S128" s="142"/>
      <c r="T128" s="142"/>
    </row>
    <row r="129" spans="2:20" ht="18" customHeight="1" x14ac:dyDescent="0.3">
      <c r="B129" s="408">
        <v>16</v>
      </c>
      <c r="C129" s="396" t="s">
        <v>336</v>
      </c>
      <c r="D129" s="455">
        <v>1268552.57</v>
      </c>
      <c r="E129" s="153"/>
      <c r="F129" s="155"/>
      <c r="G129" s="142"/>
      <c r="I129" s="142"/>
      <c r="J129" s="204"/>
      <c r="K129" s="142"/>
      <c r="L129" s="142"/>
      <c r="M129" s="142"/>
      <c r="N129" s="142"/>
      <c r="O129" s="142"/>
      <c r="P129" s="142"/>
      <c r="Q129" s="142"/>
      <c r="R129" s="142"/>
      <c r="S129" s="142"/>
      <c r="T129" s="142"/>
    </row>
    <row r="130" spans="2:20" ht="18" customHeight="1" x14ac:dyDescent="0.3">
      <c r="B130" s="408">
        <v>17</v>
      </c>
      <c r="C130" s="395" t="s">
        <v>363</v>
      </c>
      <c r="D130" s="455">
        <v>140492.68299999999</v>
      </c>
      <c r="E130" s="153"/>
      <c r="F130" s="155"/>
      <c r="G130" s="142"/>
      <c r="I130" s="142"/>
      <c r="J130" s="204"/>
      <c r="K130" s="142"/>
      <c r="L130" s="142"/>
      <c r="M130" s="142"/>
      <c r="N130" s="142"/>
      <c r="O130" s="142"/>
      <c r="P130" s="142"/>
      <c r="Q130" s="142"/>
      <c r="R130" s="142"/>
      <c r="S130" s="142"/>
      <c r="T130" s="142"/>
    </row>
    <row r="131" spans="2:20" ht="18" customHeight="1" x14ac:dyDescent="0.3">
      <c r="B131" s="408">
        <v>18</v>
      </c>
      <c r="C131" s="395" t="s">
        <v>364</v>
      </c>
      <c r="D131" s="455"/>
      <c r="E131" s="153"/>
      <c r="F131" s="155"/>
      <c r="G131" s="142"/>
      <c r="I131" s="142"/>
      <c r="J131" s="204"/>
      <c r="K131" s="142"/>
      <c r="L131" s="142"/>
      <c r="M131" s="142"/>
      <c r="N131" s="142"/>
      <c r="O131" s="142"/>
      <c r="P131" s="142"/>
      <c r="Q131" s="142"/>
      <c r="R131" s="142"/>
      <c r="S131" s="142"/>
      <c r="T131" s="142"/>
    </row>
    <row r="132" spans="2:20" ht="18" customHeight="1" thickBot="1" x14ac:dyDescent="0.35">
      <c r="B132" s="409">
        <v>19</v>
      </c>
      <c r="C132" s="399" t="s">
        <v>365</v>
      </c>
      <c r="D132" s="466">
        <v>103452.208</v>
      </c>
      <c r="E132" s="153"/>
      <c r="F132" s="155"/>
      <c r="G132" s="142"/>
      <c r="I132" s="142"/>
      <c r="J132" s="204"/>
      <c r="K132" s="142"/>
      <c r="L132" s="142"/>
      <c r="M132" s="142"/>
      <c r="N132" s="142"/>
      <c r="O132" s="142"/>
      <c r="P132" s="142"/>
      <c r="Q132" s="142"/>
      <c r="R132" s="142"/>
      <c r="S132" s="142"/>
      <c r="T132" s="142"/>
    </row>
    <row r="133" spans="2:20" ht="18" customHeight="1" thickBot="1" x14ac:dyDescent="0.35">
      <c r="B133" s="377">
        <v>20</v>
      </c>
      <c r="C133" s="404" t="s">
        <v>358</v>
      </c>
      <c r="D133" s="461">
        <f>+SUM(D110:D115)+D117+D118+D120+D121+D122+SUM(D127:D132)</f>
        <v>6388816.5890000006</v>
      </c>
      <c r="E133" s="153"/>
      <c r="F133" s="155"/>
      <c r="G133" s="142"/>
      <c r="I133" s="142"/>
      <c r="J133" s="204"/>
      <c r="K133" s="142"/>
      <c r="L133" s="142"/>
      <c r="M133" s="142"/>
      <c r="N133" s="142"/>
      <c r="O133" s="142"/>
      <c r="P133" s="142"/>
      <c r="Q133" s="142"/>
      <c r="R133" s="142"/>
      <c r="S133" s="142"/>
      <c r="T133" s="142"/>
    </row>
    <row r="134" spans="2:20" ht="18" customHeight="1" x14ac:dyDescent="0.3">
      <c r="B134" s="410"/>
      <c r="C134" s="403" t="s">
        <v>339</v>
      </c>
      <c r="D134" s="469"/>
      <c r="E134" s="153"/>
      <c r="F134" s="155"/>
      <c r="G134" s="142"/>
      <c r="I134" s="142"/>
      <c r="J134" s="204"/>
      <c r="K134" s="142"/>
      <c r="L134" s="142"/>
      <c r="M134" s="142"/>
      <c r="N134" s="142"/>
      <c r="O134" s="142"/>
      <c r="P134" s="142"/>
      <c r="Q134" s="142"/>
      <c r="R134" s="142"/>
      <c r="S134" s="142"/>
      <c r="T134" s="142"/>
    </row>
    <row r="135" spans="2:20" ht="18" customHeight="1" x14ac:dyDescent="0.3">
      <c r="B135" s="408"/>
      <c r="C135" s="397" t="s">
        <v>340</v>
      </c>
      <c r="D135" s="453"/>
      <c r="E135" s="153"/>
      <c r="F135" s="155"/>
      <c r="G135" s="142"/>
      <c r="I135" s="142"/>
      <c r="J135" s="204"/>
      <c r="K135" s="142"/>
      <c r="L135" s="142"/>
      <c r="M135" s="142"/>
      <c r="N135" s="142"/>
      <c r="O135" s="142"/>
      <c r="P135" s="142"/>
      <c r="Q135" s="142"/>
      <c r="R135" s="142"/>
      <c r="S135" s="142"/>
      <c r="T135" s="142"/>
    </row>
    <row r="136" spans="2:20" ht="18" customHeight="1" x14ac:dyDescent="0.3">
      <c r="B136" s="408">
        <v>21</v>
      </c>
      <c r="C136" s="395" t="s">
        <v>341</v>
      </c>
      <c r="D136" s="455">
        <v>1600280.1625600467</v>
      </c>
      <c r="E136" s="153"/>
      <c r="F136" s="155"/>
      <c r="G136" s="142"/>
      <c r="I136" s="142"/>
      <c r="J136" s="204"/>
      <c r="K136" s="142"/>
      <c r="L136" s="142"/>
      <c r="M136" s="142"/>
      <c r="N136" s="142"/>
      <c r="O136" s="142"/>
      <c r="P136" s="142"/>
      <c r="Q136" s="142"/>
      <c r="R136" s="142"/>
      <c r="S136" s="142"/>
      <c r="T136" s="142"/>
    </row>
    <row r="137" spans="2:20" ht="18" customHeight="1" x14ac:dyDescent="0.3">
      <c r="B137" s="408">
        <v>22</v>
      </c>
      <c r="C137" s="396" t="s">
        <v>342</v>
      </c>
      <c r="D137" s="455">
        <v>59440.597999999998</v>
      </c>
      <c r="E137" s="153"/>
      <c r="F137" s="155"/>
      <c r="G137" s="142"/>
      <c r="I137" s="142"/>
      <c r="J137" s="204"/>
      <c r="K137" s="142"/>
      <c r="L137" s="142"/>
      <c r="M137" s="142"/>
      <c r="N137" s="142"/>
      <c r="O137" s="142"/>
      <c r="P137" s="142"/>
      <c r="Q137" s="142"/>
      <c r="R137" s="142"/>
      <c r="S137" s="142"/>
      <c r="T137" s="142"/>
    </row>
    <row r="138" spans="2:20" ht="18" customHeight="1" x14ac:dyDescent="0.3">
      <c r="B138" s="408">
        <v>23</v>
      </c>
      <c r="C138" s="396" t="s">
        <v>343</v>
      </c>
      <c r="D138" s="455">
        <v>691271.05200000003</v>
      </c>
      <c r="E138" s="153"/>
      <c r="F138" s="155"/>
      <c r="G138" s="142"/>
      <c r="I138" s="142"/>
      <c r="J138" s="204"/>
      <c r="K138" s="142"/>
      <c r="L138" s="142"/>
      <c r="M138" s="142"/>
      <c r="N138" s="142"/>
      <c r="O138" s="142"/>
      <c r="P138" s="142"/>
      <c r="Q138" s="142"/>
      <c r="R138" s="142"/>
      <c r="S138" s="142"/>
      <c r="T138" s="142"/>
    </row>
    <row r="139" spans="2:20" ht="18" customHeight="1" x14ac:dyDescent="0.3">
      <c r="B139" s="408">
        <v>24</v>
      </c>
      <c r="C139" s="396" t="s">
        <v>344</v>
      </c>
      <c r="D139" s="455"/>
      <c r="E139" s="153"/>
      <c r="F139" s="155"/>
      <c r="G139" s="142"/>
      <c r="I139" s="142"/>
      <c r="J139" s="204"/>
      <c r="K139" s="142"/>
      <c r="L139" s="142"/>
      <c r="M139" s="142"/>
      <c r="N139" s="142"/>
      <c r="O139" s="142"/>
      <c r="P139" s="142"/>
      <c r="Q139" s="142"/>
      <c r="R139" s="142"/>
      <c r="S139" s="142"/>
      <c r="T139" s="142"/>
    </row>
    <row r="140" spans="2:20" ht="18" customHeight="1" x14ac:dyDescent="0.3">
      <c r="B140" s="408">
        <v>25</v>
      </c>
      <c r="C140" s="395" t="s">
        <v>345</v>
      </c>
      <c r="D140" s="455">
        <v>339453.478</v>
      </c>
      <c r="E140" s="153"/>
      <c r="F140" s="155"/>
      <c r="G140" s="142"/>
      <c r="I140" s="142"/>
      <c r="J140" s="204"/>
      <c r="K140" s="142"/>
      <c r="L140" s="142"/>
      <c r="M140" s="142"/>
      <c r="N140" s="142"/>
      <c r="O140" s="142"/>
      <c r="P140" s="142"/>
      <c r="Q140" s="142"/>
      <c r="R140" s="142"/>
      <c r="S140" s="142"/>
      <c r="T140" s="142"/>
    </row>
    <row r="141" spans="2:20" ht="18" customHeight="1" thickBot="1" x14ac:dyDescent="0.35">
      <c r="B141" s="409">
        <v>26</v>
      </c>
      <c r="C141" s="405" t="s">
        <v>346</v>
      </c>
      <c r="D141" s="466">
        <v>440416.39299999992</v>
      </c>
      <c r="E141" s="153"/>
      <c r="F141" s="155"/>
      <c r="G141" s="142"/>
      <c r="I141" s="142"/>
      <c r="J141" s="204"/>
      <c r="K141" s="142"/>
      <c r="L141" s="142"/>
      <c r="M141" s="142"/>
      <c r="N141" s="142"/>
      <c r="O141" s="142"/>
      <c r="P141" s="142"/>
      <c r="Q141" s="142"/>
      <c r="R141" s="142"/>
      <c r="S141" s="142"/>
      <c r="T141" s="142"/>
    </row>
    <row r="142" spans="2:20" ht="18" customHeight="1" thickBot="1" x14ac:dyDescent="0.35">
      <c r="B142" s="377">
        <v>27</v>
      </c>
      <c r="C142" s="404" t="s">
        <v>347</v>
      </c>
      <c r="D142" s="461">
        <f>SUM(D136:D141)</f>
        <v>3130861.6835600464</v>
      </c>
      <c r="E142" s="153"/>
      <c r="F142" s="155"/>
      <c r="G142" s="142"/>
      <c r="I142" s="142"/>
      <c r="J142" s="204"/>
      <c r="K142" s="142"/>
      <c r="L142" s="142"/>
      <c r="M142" s="142"/>
      <c r="N142" s="142"/>
      <c r="O142" s="142"/>
      <c r="P142" s="142"/>
      <c r="Q142" s="142"/>
      <c r="R142" s="142"/>
      <c r="S142" s="142"/>
      <c r="T142" s="142"/>
    </row>
    <row r="143" spans="2:20" ht="18" customHeight="1" x14ac:dyDescent="0.3">
      <c r="B143" s="410"/>
      <c r="C143" s="403" t="s">
        <v>348</v>
      </c>
      <c r="D143" s="472"/>
      <c r="E143" s="153"/>
      <c r="F143" s="155"/>
      <c r="G143" s="142"/>
      <c r="I143" s="142"/>
      <c r="J143" s="204"/>
      <c r="K143" s="142"/>
      <c r="L143" s="142"/>
      <c r="M143" s="142"/>
      <c r="N143" s="142"/>
      <c r="O143" s="142"/>
      <c r="P143" s="142"/>
      <c r="Q143" s="142"/>
      <c r="R143" s="142"/>
      <c r="S143" s="142"/>
      <c r="T143" s="142"/>
    </row>
    <row r="144" spans="2:20" ht="18" customHeight="1" x14ac:dyDescent="0.3">
      <c r="B144" s="408">
        <v>28</v>
      </c>
      <c r="C144" s="395" t="s">
        <v>361</v>
      </c>
      <c r="D144" s="455">
        <v>1966338.648</v>
      </c>
      <c r="E144" s="153"/>
      <c r="F144" s="155"/>
      <c r="G144" s="142"/>
      <c r="I144" s="142"/>
      <c r="J144" s="204"/>
      <c r="K144" s="142"/>
      <c r="L144" s="142"/>
      <c r="M144" s="142"/>
      <c r="N144" s="142"/>
      <c r="O144" s="142"/>
      <c r="P144" s="142"/>
      <c r="Q144" s="142"/>
      <c r="R144" s="142"/>
      <c r="S144" s="142"/>
      <c r="T144" s="142"/>
    </row>
    <row r="145" spans="2:20" ht="18" customHeight="1" x14ac:dyDescent="0.3">
      <c r="B145" s="408">
        <v>29</v>
      </c>
      <c r="C145" s="395" t="s">
        <v>350</v>
      </c>
      <c r="D145" s="455"/>
      <c r="E145" s="153"/>
      <c r="F145" s="155"/>
      <c r="G145" s="142"/>
      <c r="I145" s="142"/>
      <c r="J145" s="204"/>
      <c r="K145" s="142"/>
      <c r="L145" s="142"/>
      <c r="M145" s="142"/>
      <c r="N145" s="142"/>
      <c r="O145" s="142"/>
      <c r="P145" s="142"/>
      <c r="Q145" s="142"/>
      <c r="R145" s="142"/>
      <c r="S145" s="142"/>
      <c r="T145" s="142"/>
    </row>
    <row r="146" spans="2:20" ht="18" customHeight="1" x14ac:dyDescent="0.3">
      <c r="B146" s="408">
        <v>30</v>
      </c>
      <c r="C146" s="396" t="s">
        <v>351</v>
      </c>
      <c r="D146" s="455">
        <v>33541.360999999997</v>
      </c>
      <c r="E146" s="153"/>
      <c r="F146" s="155"/>
      <c r="G146" s="142"/>
      <c r="I146" s="142"/>
      <c r="J146" s="204"/>
      <c r="K146" s="142"/>
      <c r="L146" s="142"/>
      <c r="M146" s="142"/>
      <c r="N146" s="142"/>
      <c r="O146" s="142"/>
      <c r="P146" s="142"/>
      <c r="Q146" s="142"/>
      <c r="R146" s="142"/>
      <c r="S146" s="142"/>
      <c r="T146" s="142"/>
    </row>
    <row r="147" spans="2:20" ht="18" customHeight="1" thickBot="1" x14ac:dyDescent="0.35">
      <c r="B147" s="409">
        <v>31</v>
      </c>
      <c r="C147" s="405" t="s">
        <v>352</v>
      </c>
      <c r="D147" s="466">
        <v>1258075.0560000001</v>
      </c>
      <c r="E147" s="153"/>
      <c r="F147" s="155"/>
      <c r="G147" s="142"/>
      <c r="I147" s="142"/>
      <c r="J147" s="204"/>
      <c r="K147" s="142"/>
      <c r="L147" s="142"/>
      <c r="M147" s="142"/>
      <c r="N147" s="142"/>
      <c r="O147" s="142"/>
      <c r="P147" s="142"/>
      <c r="Q147" s="142"/>
      <c r="R147" s="142"/>
      <c r="S147" s="142"/>
      <c r="T147" s="142"/>
    </row>
    <row r="148" spans="2:20" ht="18" customHeight="1" thickBot="1" x14ac:dyDescent="0.35">
      <c r="B148" s="377">
        <v>32</v>
      </c>
      <c r="C148" s="404" t="s">
        <v>353</v>
      </c>
      <c r="D148" s="461">
        <f>SUM(D143:D147)</f>
        <v>3257955.0650000004</v>
      </c>
      <c r="E148" s="153"/>
      <c r="F148" s="155"/>
      <c r="G148" s="142"/>
      <c r="I148" s="142"/>
      <c r="J148" s="204"/>
      <c r="K148" s="142"/>
      <c r="L148" s="142"/>
      <c r="M148" s="142"/>
      <c r="N148" s="142"/>
      <c r="O148" s="142"/>
      <c r="P148" s="142"/>
      <c r="Q148" s="142"/>
      <c r="R148" s="142"/>
      <c r="S148" s="142"/>
      <c r="T148" s="142"/>
    </row>
    <row r="149" spans="2:20" ht="18" customHeight="1" thickBot="1" x14ac:dyDescent="0.35">
      <c r="B149" s="377">
        <v>33</v>
      </c>
      <c r="C149" s="404" t="s">
        <v>354</v>
      </c>
      <c r="D149" s="461">
        <f>+D142+D148</f>
        <v>6388816.7485600468</v>
      </c>
      <c r="E149" s="153"/>
      <c r="F149" s="155"/>
      <c r="G149" s="142"/>
      <c r="I149" s="142"/>
      <c r="J149" s="204"/>
      <c r="K149" s="142"/>
      <c r="L149" s="142"/>
      <c r="M149" s="142"/>
      <c r="N149" s="142"/>
      <c r="O149" s="142"/>
      <c r="P149" s="142"/>
      <c r="Q149" s="142"/>
      <c r="R149" s="142"/>
      <c r="S149" s="142"/>
      <c r="T149" s="142"/>
    </row>
    <row r="150" spans="2:20" x14ac:dyDescent="0.3">
      <c r="B150" s="203"/>
      <c r="C150" s="135"/>
      <c r="D150" s="163"/>
      <c r="E150" s="153"/>
      <c r="I150" s="142"/>
      <c r="J150" s="142"/>
      <c r="K150" s="142"/>
      <c r="L150" s="142"/>
      <c r="M150" s="142"/>
      <c r="N150" s="142"/>
      <c r="O150" s="142"/>
      <c r="P150" s="142"/>
      <c r="Q150" s="142"/>
      <c r="R150" s="142"/>
      <c r="S150" s="142"/>
      <c r="T150" s="142"/>
    </row>
    <row r="151" spans="2:20" x14ac:dyDescent="0.3">
      <c r="B151" s="203"/>
      <c r="C151" s="122"/>
      <c r="D151" s="653"/>
      <c r="E151" s="206"/>
      <c r="F151" s="153"/>
      <c r="I151" s="142"/>
      <c r="J151" s="142"/>
      <c r="K151" s="142"/>
      <c r="L151" s="142"/>
      <c r="M151" s="142"/>
      <c r="N151" s="142"/>
      <c r="O151" s="142"/>
      <c r="P151" s="142"/>
      <c r="Q151" s="142"/>
      <c r="R151" s="142"/>
      <c r="S151" s="142"/>
      <c r="T151" s="142"/>
    </row>
    <row r="152" spans="2:20" x14ac:dyDescent="0.3">
      <c r="B152" s="127" t="s">
        <v>362</v>
      </c>
      <c r="D152" s="477"/>
      <c r="E152" s="127"/>
      <c r="F152" s="127"/>
      <c r="I152" s="142"/>
      <c r="J152" s="142"/>
      <c r="K152" s="142"/>
      <c r="L152" s="142"/>
      <c r="M152" s="142"/>
      <c r="N152" s="142"/>
      <c r="O152" s="142"/>
      <c r="P152" s="142"/>
      <c r="Q152" s="142"/>
      <c r="R152" s="142"/>
      <c r="S152" s="142"/>
      <c r="T152" s="142"/>
    </row>
    <row r="153" spans="2:20" ht="13.8" thickBot="1" x14ac:dyDescent="0.35">
      <c r="B153" s="124"/>
      <c r="C153" s="124"/>
      <c r="D153" s="484"/>
      <c r="E153" s="124"/>
      <c r="F153" s="124"/>
      <c r="I153" s="142"/>
      <c r="J153" s="142"/>
      <c r="K153" s="142"/>
      <c r="L153" s="142"/>
      <c r="M153" s="142"/>
      <c r="N153" s="142"/>
      <c r="O153" s="142"/>
      <c r="P153" s="142"/>
      <c r="Q153" s="142"/>
      <c r="R153" s="142"/>
      <c r="S153" s="142"/>
      <c r="T153" s="142"/>
    </row>
    <row r="154" spans="2:20" ht="13.8" thickBot="1" x14ac:dyDescent="0.35">
      <c r="B154" s="923" t="s">
        <v>14</v>
      </c>
      <c r="C154" s="924"/>
      <c r="D154" s="485"/>
      <c r="E154" s="154"/>
      <c r="F154" s="142"/>
      <c r="I154" s="142"/>
      <c r="J154" s="142"/>
      <c r="K154" s="142"/>
      <c r="L154" s="142"/>
      <c r="M154" s="142"/>
      <c r="N154" s="142"/>
      <c r="O154" s="142"/>
      <c r="P154" s="142"/>
      <c r="Q154" s="142"/>
      <c r="R154" s="142"/>
      <c r="S154" s="142"/>
      <c r="T154" s="142"/>
    </row>
    <row r="155" spans="2:20" ht="13.2" customHeight="1" x14ac:dyDescent="0.3">
      <c r="B155" s="925" t="s">
        <v>311</v>
      </c>
      <c r="C155" s="928" t="s">
        <v>312</v>
      </c>
      <c r="D155" s="936" t="s">
        <v>357</v>
      </c>
      <c r="E155" s="203"/>
      <c r="I155" s="142"/>
      <c r="J155" s="142"/>
      <c r="K155" s="142"/>
      <c r="L155" s="142"/>
      <c r="M155" s="142"/>
      <c r="N155" s="142"/>
      <c r="O155" s="142"/>
      <c r="P155" s="142"/>
      <c r="Q155" s="142"/>
      <c r="R155" s="142"/>
      <c r="S155" s="142"/>
      <c r="T155" s="142"/>
    </row>
    <row r="156" spans="2:20" x14ac:dyDescent="0.3">
      <c r="B156" s="926"/>
      <c r="C156" s="915"/>
      <c r="D156" s="937"/>
      <c r="E156" s="123"/>
      <c r="I156" s="142"/>
      <c r="J156" s="142"/>
      <c r="K156" s="142"/>
      <c r="L156" s="142"/>
      <c r="M156" s="142"/>
      <c r="N156" s="142"/>
      <c r="O156" s="142"/>
      <c r="P156" s="142"/>
      <c r="Q156" s="142"/>
      <c r="R156" s="142"/>
      <c r="S156" s="142"/>
      <c r="T156" s="142"/>
    </row>
    <row r="157" spans="2:20" ht="13.8" thickBot="1" x14ac:dyDescent="0.35">
      <c r="B157" s="927"/>
      <c r="C157" s="929"/>
      <c r="D157" s="938"/>
      <c r="E157" s="123"/>
      <c r="I157" s="142"/>
      <c r="J157" s="142"/>
      <c r="K157" s="142"/>
      <c r="L157" s="142"/>
      <c r="M157" s="142"/>
      <c r="N157" s="142"/>
      <c r="O157" s="142"/>
      <c r="P157" s="142"/>
      <c r="Q157" s="142"/>
      <c r="R157" s="142"/>
      <c r="S157" s="142"/>
      <c r="T157" s="142"/>
    </row>
    <row r="158" spans="2:20" ht="18" customHeight="1" x14ac:dyDescent="0.3">
      <c r="B158" s="406"/>
      <c r="C158" s="407" t="s">
        <v>317</v>
      </c>
      <c r="D158" s="450"/>
      <c r="E158" s="153"/>
      <c r="I158" s="142"/>
      <c r="J158" s="142"/>
      <c r="K158" s="142"/>
      <c r="L158" s="142"/>
      <c r="M158" s="142"/>
      <c r="N158" s="142"/>
      <c r="O158" s="142"/>
      <c r="P158" s="142"/>
      <c r="Q158" s="142"/>
      <c r="R158" s="142"/>
      <c r="S158" s="142"/>
      <c r="T158" s="142"/>
    </row>
    <row r="159" spans="2:20" ht="18" customHeight="1" x14ac:dyDescent="0.3">
      <c r="B159" s="408">
        <v>1</v>
      </c>
      <c r="C159" s="395" t="s">
        <v>318</v>
      </c>
      <c r="D159" s="453"/>
      <c r="E159" s="153"/>
      <c r="F159" s="155"/>
      <c r="I159" s="142"/>
      <c r="J159" s="142"/>
      <c r="K159" s="142"/>
      <c r="L159" s="142"/>
      <c r="M159" s="142"/>
      <c r="N159" s="142"/>
      <c r="O159" s="142"/>
      <c r="P159" s="142"/>
      <c r="Q159" s="142"/>
      <c r="R159" s="142"/>
      <c r="S159" s="142"/>
      <c r="T159" s="142"/>
    </row>
    <row r="160" spans="2:20" ht="18" customHeight="1" x14ac:dyDescent="0.3">
      <c r="B160" s="408">
        <v>2</v>
      </c>
      <c r="C160" s="395" t="s">
        <v>319</v>
      </c>
      <c r="D160" s="454"/>
      <c r="E160" s="153"/>
      <c r="F160" s="155"/>
      <c r="G160" s="142"/>
      <c r="I160" s="142"/>
      <c r="J160" s="142"/>
      <c r="K160" s="142"/>
      <c r="L160" s="142"/>
      <c r="M160" s="142"/>
      <c r="N160" s="142"/>
      <c r="O160" s="142"/>
      <c r="P160" s="142"/>
      <c r="Q160" s="142"/>
      <c r="R160" s="142"/>
      <c r="S160" s="142"/>
      <c r="T160" s="142"/>
    </row>
    <row r="161" spans="2:20" ht="18" customHeight="1" x14ac:dyDescent="0.3">
      <c r="B161" s="408">
        <v>3</v>
      </c>
      <c r="C161" s="395" t="s">
        <v>320</v>
      </c>
      <c r="D161" s="455"/>
      <c r="E161" s="153"/>
      <c r="F161" s="155"/>
      <c r="G161" s="142"/>
      <c r="I161" s="142"/>
      <c r="J161" s="142"/>
      <c r="K161" s="142"/>
      <c r="L161" s="142"/>
      <c r="M161" s="142"/>
      <c r="N161" s="142"/>
      <c r="O161" s="142"/>
      <c r="P161" s="142"/>
      <c r="Q161" s="142"/>
      <c r="R161" s="142"/>
      <c r="S161" s="142"/>
      <c r="T161" s="142"/>
    </row>
    <row r="162" spans="2:20" ht="18" customHeight="1" x14ac:dyDescent="0.3">
      <c r="B162" s="408">
        <v>4</v>
      </c>
      <c r="C162" s="395" t="s">
        <v>321</v>
      </c>
      <c r="D162" s="455">
        <v>160099.19918999996</v>
      </c>
      <c r="E162" s="153"/>
      <c r="F162" s="155"/>
      <c r="G162" s="142"/>
      <c r="I162" s="142"/>
      <c r="J162" s="142"/>
      <c r="K162" s="142"/>
      <c r="L162" s="142"/>
      <c r="M162" s="142"/>
      <c r="N162" s="142"/>
      <c r="O162" s="142"/>
      <c r="P162" s="142"/>
      <c r="Q162" s="142"/>
      <c r="R162" s="142"/>
      <c r="S162" s="142"/>
      <c r="T162" s="142"/>
    </row>
    <row r="163" spans="2:20" ht="18" customHeight="1" x14ac:dyDescent="0.3">
      <c r="B163" s="408">
        <v>5</v>
      </c>
      <c r="C163" s="395" t="s">
        <v>366</v>
      </c>
      <c r="D163" s="455">
        <v>83273.247860000003</v>
      </c>
      <c r="E163" s="153"/>
      <c r="F163" s="155"/>
      <c r="G163" s="142"/>
      <c r="I163" s="142"/>
      <c r="J163" s="142"/>
      <c r="K163" s="142"/>
      <c r="L163" s="142"/>
      <c r="M163" s="142"/>
      <c r="N163" s="142"/>
      <c r="O163" s="142"/>
      <c r="P163" s="142"/>
      <c r="Q163" s="142"/>
      <c r="R163" s="142"/>
      <c r="S163" s="142"/>
      <c r="T163" s="142"/>
    </row>
    <row r="164" spans="2:20" ht="18" customHeight="1" x14ac:dyDescent="0.3">
      <c r="B164" s="408">
        <v>6</v>
      </c>
      <c r="C164" s="395" t="s">
        <v>322</v>
      </c>
      <c r="D164" s="453">
        <v>33149</v>
      </c>
      <c r="E164" s="153"/>
      <c r="F164" s="155"/>
      <c r="G164" s="142"/>
      <c r="I164" s="142"/>
      <c r="J164" s="142"/>
      <c r="K164" s="142"/>
      <c r="L164" s="142"/>
      <c r="M164" s="142"/>
      <c r="N164" s="142"/>
      <c r="O164" s="142"/>
      <c r="P164" s="142"/>
      <c r="Q164" s="142"/>
      <c r="R164" s="142"/>
      <c r="S164" s="142"/>
      <c r="T164" s="142"/>
    </row>
    <row r="165" spans="2:20" ht="18" customHeight="1" x14ac:dyDescent="0.3">
      <c r="B165" s="408">
        <v>7</v>
      </c>
      <c r="C165" s="395" t="s">
        <v>323</v>
      </c>
      <c r="D165" s="453"/>
      <c r="E165" s="153"/>
      <c r="F165" s="155"/>
      <c r="G165" s="142"/>
      <c r="I165" s="142"/>
      <c r="J165" s="142"/>
      <c r="K165" s="142"/>
      <c r="L165" s="142"/>
      <c r="M165" s="142"/>
      <c r="N165" s="142"/>
      <c r="O165" s="142"/>
      <c r="P165" s="142"/>
      <c r="Q165" s="142"/>
      <c r="R165" s="142"/>
      <c r="S165" s="142"/>
      <c r="T165" s="142"/>
    </row>
    <row r="166" spans="2:20" ht="18" customHeight="1" x14ac:dyDescent="0.3">
      <c r="B166" s="408"/>
      <c r="C166" s="395" t="s">
        <v>367</v>
      </c>
      <c r="D166" s="453"/>
      <c r="E166" s="153"/>
      <c r="F166" s="155"/>
      <c r="G166" s="142"/>
      <c r="I166" s="142"/>
      <c r="J166" s="142"/>
      <c r="K166" s="142"/>
      <c r="L166" s="142"/>
      <c r="M166" s="142"/>
      <c r="N166" s="142"/>
      <c r="O166" s="142"/>
      <c r="P166" s="142"/>
      <c r="Q166" s="142"/>
      <c r="R166" s="142"/>
      <c r="S166" s="142"/>
      <c r="T166" s="142"/>
    </row>
    <row r="167" spans="2:20" ht="18" customHeight="1" x14ac:dyDescent="0.3">
      <c r="B167" s="408"/>
      <c r="C167" s="395" t="s">
        <v>368</v>
      </c>
      <c r="D167" s="453">
        <v>510000</v>
      </c>
      <c r="E167" s="153"/>
      <c r="F167" s="155"/>
      <c r="G167" s="142"/>
      <c r="I167" s="142"/>
      <c r="J167" s="142"/>
      <c r="K167" s="142"/>
      <c r="L167" s="142"/>
      <c r="M167" s="142"/>
      <c r="N167" s="142"/>
      <c r="O167" s="142"/>
      <c r="P167" s="142"/>
      <c r="Q167" s="142"/>
      <c r="R167" s="142"/>
      <c r="S167" s="142"/>
      <c r="T167" s="142"/>
    </row>
    <row r="168" spans="2:20" ht="18" customHeight="1" x14ac:dyDescent="0.3">
      <c r="B168" s="408">
        <v>8</v>
      </c>
      <c r="C168" s="395" t="s">
        <v>369</v>
      </c>
      <c r="D168" s="453"/>
      <c r="E168" s="153"/>
      <c r="F168" s="155"/>
      <c r="G168" s="142"/>
      <c r="I168" s="142"/>
      <c r="J168" s="142"/>
      <c r="K168" s="142"/>
      <c r="L168" s="142"/>
      <c r="M168" s="142"/>
      <c r="N168" s="142"/>
      <c r="O168" s="142"/>
      <c r="P168" s="142"/>
      <c r="Q168" s="142"/>
      <c r="R168" s="142"/>
      <c r="S168" s="142"/>
      <c r="T168" s="142"/>
    </row>
    <row r="169" spans="2:20" ht="18" customHeight="1" x14ac:dyDescent="0.3">
      <c r="B169" s="408"/>
      <c r="C169" s="395" t="s">
        <v>370</v>
      </c>
      <c r="D169" s="453"/>
      <c r="E169" s="153"/>
      <c r="F169" s="155"/>
      <c r="G169" s="142"/>
      <c r="I169" s="142"/>
      <c r="J169" s="142"/>
      <c r="K169" s="142"/>
      <c r="L169" s="142"/>
      <c r="M169" s="142"/>
      <c r="N169" s="142"/>
      <c r="O169" s="142"/>
      <c r="P169" s="142"/>
      <c r="Q169" s="142"/>
      <c r="R169" s="142"/>
      <c r="S169" s="142"/>
      <c r="T169" s="142"/>
    </row>
    <row r="170" spans="2:20" ht="18" customHeight="1" thickBot="1" x14ac:dyDescent="0.35">
      <c r="B170" s="409"/>
      <c r="C170" s="399" t="s">
        <v>371</v>
      </c>
      <c r="D170" s="458"/>
      <c r="E170" s="153"/>
      <c r="F170" s="155"/>
      <c r="G170" s="142"/>
      <c r="I170" s="142"/>
      <c r="J170" s="142"/>
      <c r="K170" s="142"/>
      <c r="L170" s="142"/>
      <c r="M170" s="142"/>
      <c r="N170" s="142"/>
      <c r="O170" s="142"/>
      <c r="P170" s="142"/>
      <c r="Q170" s="142"/>
      <c r="R170" s="142"/>
      <c r="S170" s="142"/>
      <c r="T170" s="142"/>
    </row>
    <row r="171" spans="2:20" ht="18" customHeight="1" thickBot="1" x14ac:dyDescent="0.35">
      <c r="B171" s="377">
        <v>9</v>
      </c>
      <c r="C171" s="402" t="s">
        <v>329</v>
      </c>
      <c r="D171" s="461">
        <f>SUM(D172:D175)</f>
        <v>7064366.1946600042</v>
      </c>
      <c r="F171" s="155"/>
      <c r="G171" s="142"/>
      <c r="I171" s="142"/>
      <c r="J171" s="142"/>
      <c r="K171" s="142"/>
      <c r="L171" s="142"/>
      <c r="M171" s="142"/>
      <c r="N171" s="142"/>
      <c r="O171" s="142"/>
      <c r="P171" s="142"/>
      <c r="Q171" s="142"/>
      <c r="R171" s="142"/>
      <c r="S171" s="142"/>
    </row>
    <row r="172" spans="2:20" ht="18" customHeight="1" x14ac:dyDescent="0.3">
      <c r="B172" s="410">
        <v>10</v>
      </c>
      <c r="C172" s="400" t="s">
        <v>330</v>
      </c>
      <c r="D172" s="464"/>
      <c r="E172" s="153"/>
      <c r="F172" s="155"/>
      <c r="G172" s="142"/>
      <c r="I172" s="142"/>
      <c r="J172" s="142"/>
      <c r="K172" s="142"/>
      <c r="L172" s="142"/>
      <c r="M172" s="142"/>
      <c r="N172" s="142"/>
      <c r="O172" s="142"/>
      <c r="P172" s="142"/>
      <c r="Q172" s="142"/>
      <c r="R172" s="142"/>
      <c r="S172" s="142"/>
      <c r="T172" s="142"/>
    </row>
    <row r="173" spans="2:20" ht="18" customHeight="1" x14ac:dyDescent="0.3">
      <c r="B173" s="408">
        <v>11</v>
      </c>
      <c r="C173" s="395" t="s">
        <v>331</v>
      </c>
      <c r="D173" s="455">
        <v>6412756.0669300035</v>
      </c>
      <c r="E173" s="153"/>
      <c r="F173" s="155"/>
      <c r="G173" s="142"/>
      <c r="I173" s="142"/>
      <c r="J173" s="142"/>
      <c r="K173" s="142"/>
      <c r="L173" s="142"/>
      <c r="M173" s="142"/>
      <c r="N173" s="142"/>
      <c r="O173" s="142"/>
      <c r="P173" s="142"/>
      <c r="Q173" s="142"/>
      <c r="R173" s="142"/>
      <c r="S173" s="142"/>
      <c r="T173" s="142"/>
    </row>
    <row r="174" spans="2:20" ht="18" customHeight="1" x14ac:dyDescent="0.3">
      <c r="B174" s="408">
        <v>12</v>
      </c>
      <c r="C174" s="395" t="s">
        <v>332</v>
      </c>
      <c r="D174" s="455">
        <v>193231.40000000002</v>
      </c>
      <c r="E174" s="153"/>
      <c r="F174" s="155"/>
      <c r="G174" s="142"/>
      <c r="I174" s="142"/>
      <c r="J174" s="142"/>
      <c r="K174" s="142"/>
      <c r="L174" s="142"/>
      <c r="M174" s="142"/>
      <c r="N174" s="142"/>
      <c r="O174" s="142"/>
      <c r="P174" s="142"/>
      <c r="Q174" s="142"/>
      <c r="R174" s="142"/>
      <c r="S174" s="142"/>
      <c r="T174" s="142"/>
    </row>
    <row r="175" spans="2:20" ht="18" customHeight="1" x14ac:dyDescent="0.3">
      <c r="B175" s="408">
        <v>13</v>
      </c>
      <c r="C175" s="395" t="s">
        <v>333</v>
      </c>
      <c r="D175" s="455">
        <v>458378.72772999998</v>
      </c>
      <c r="E175" s="153"/>
      <c r="F175" s="155"/>
      <c r="G175" s="142"/>
      <c r="I175" s="142"/>
      <c r="J175" s="142"/>
      <c r="K175" s="142"/>
      <c r="L175" s="142"/>
      <c r="M175" s="142"/>
      <c r="N175" s="142"/>
      <c r="O175" s="142"/>
      <c r="P175" s="142"/>
      <c r="Q175" s="142"/>
      <c r="R175" s="142"/>
      <c r="S175" s="142"/>
      <c r="T175" s="142"/>
    </row>
    <row r="176" spans="2:20" ht="18" customHeight="1" x14ac:dyDescent="0.3">
      <c r="B176" s="408">
        <v>14</v>
      </c>
      <c r="C176" s="396" t="s">
        <v>334</v>
      </c>
      <c r="D176" s="455"/>
      <c r="E176" s="153"/>
      <c r="F176" s="155"/>
      <c r="G176" s="142"/>
      <c r="I176" s="142"/>
      <c r="J176" s="142"/>
      <c r="K176" s="142"/>
      <c r="L176" s="142"/>
      <c r="M176" s="142"/>
      <c r="N176" s="142"/>
      <c r="O176" s="142"/>
      <c r="P176" s="142"/>
      <c r="Q176" s="142"/>
      <c r="R176" s="142"/>
      <c r="S176" s="142"/>
      <c r="T176" s="142"/>
    </row>
    <row r="177" spans="2:20" ht="18" customHeight="1" x14ac:dyDescent="0.3">
      <c r="B177" s="408">
        <v>15</v>
      </c>
      <c r="C177" s="396" t="s">
        <v>335</v>
      </c>
      <c r="D177" s="455">
        <v>444525.47581778123</v>
      </c>
      <c r="E177" s="153"/>
      <c r="F177" s="155"/>
      <c r="G177" s="142"/>
      <c r="I177" s="142"/>
      <c r="J177" s="142"/>
      <c r="K177" s="142"/>
      <c r="L177" s="142"/>
      <c r="M177" s="142"/>
      <c r="N177" s="142"/>
      <c r="O177" s="142"/>
      <c r="P177" s="142"/>
      <c r="Q177" s="142"/>
      <c r="R177" s="142"/>
      <c r="S177" s="142"/>
      <c r="T177" s="142"/>
    </row>
    <row r="178" spans="2:20" ht="18" customHeight="1" x14ac:dyDescent="0.3">
      <c r="B178" s="408">
        <v>16</v>
      </c>
      <c r="C178" s="396" t="s">
        <v>336</v>
      </c>
      <c r="D178" s="455">
        <v>2672400.2654700014</v>
      </c>
      <c r="E178" s="153"/>
      <c r="F178" s="155"/>
      <c r="G178" s="142"/>
      <c r="I178" s="142"/>
      <c r="J178" s="142"/>
      <c r="K178" s="142"/>
      <c r="L178" s="142"/>
      <c r="M178" s="142"/>
      <c r="N178" s="142"/>
      <c r="O178" s="142"/>
      <c r="P178" s="142"/>
      <c r="Q178" s="142"/>
      <c r="R178" s="142"/>
      <c r="S178" s="142"/>
      <c r="T178" s="142"/>
    </row>
    <row r="179" spans="2:20" ht="18" customHeight="1" x14ac:dyDescent="0.3">
      <c r="B179" s="408">
        <v>17</v>
      </c>
      <c r="C179" s="395" t="s">
        <v>363</v>
      </c>
      <c r="D179" s="455">
        <v>519452.63178598078</v>
      </c>
      <c r="E179" s="163"/>
      <c r="F179" s="155"/>
      <c r="G179" s="142"/>
      <c r="I179" s="142"/>
      <c r="J179" s="142"/>
      <c r="K179" s="142"/>
      <c r="L179" s="142"/>
      <c r="M179" s="142"/>
      <c r="N179" s="142"/>
      <c r="O179" s="142"/>
      <c r="P179" s="142"/>
      <c r="Q179" s="142"/>
      <c r="R179" s="142"/>
      <c r="S179" s="142"/>
      <c r="T179" s="142"/>
    </row>
    <row r="180" spans="2:20" ht="18" customHeight="1" x14ac:dyDescent="0.3">
      <c r="B180" s="408">
        <v>18</v>
      </c>
      <c r="C180" s="395" t="s">
        <v>364</v>
      </c>
      <c r="D180" s="455">
        <v>538220.02309000003</v>
      </c>
      <c r="E180" s="153"/>
      <c r="F180" s="155"/>
      <c r="G180" s="142"/>
      <c r="I180" s="142"/>
      <c r="J180" s="142"/>
      <c r="K180" s="142"/>
      <c r="L180" s="142"/>
      <c r="M180" s="142"/>
      <c r="N180" s="142"/>
      <c r="O180" s="142"/>
      <c r="P180" s="142"/>
      <c r="Q180" s="142"/>
      <c r="R180" s="142"/>
      <c r="S180" s="142"/>
      <c r="T180" s="142"/>
    </row>
    <row r="181" spans="2:20" ht="18" customHeight="1" thickBot="1" x14ac:dyDescent="0.35">
      <c r="B181" s="409">
        <v>19</v>
      </c>
      <c r="C181" s="399" t="s">
        <v>365</v>
      </c>
      <c r="D181" s="466">
        <v>527660.52749000001</v>
      </c>
      <c r="E181" s="153"/>
      <c r="F181" s="155"/>
      <c r="G181" s="142"/>
      <c r="I181" s="142"/>
      <c r="J181" s="142"/>
      <c r="K181" s="142"/>
      <c r="L181" s="142"/>
      <c r="M181" s="142"/>
      <c r="N181" s="142"/>
      <c r="O181" s="142"/>
      <c r="P181" s="142"/>
      <c r="Q181" s="142"/>
      <c r="R181" s="142"/>
      <c r="S181" s="142"/>
      <c r="T181" s="142"/>
    </row>
    <row r="182" spans="2:20" ht="18" customHeight="1" thickBot="1" x14ac:dyDescent="0.35">
      <c r="B182" s="377">
        <v>20</v>
      </c>
      <c r="C182" s="404" t="s">
        <v>358</v>
      </c>
      <c r="D182" s="461">
        <f>+SUM(D159:D164)+D166+D167+D169+D170+D171+SUM(D176:D181)</f>
        <v>12553146.565363768</v>
      </c>
      <c r="E182" s="153"/>
      <c r="F182" s="155"/>
      <c r="G182" s="142"/>
      <c r="I182" s="142"/>
      <c r="J182" s="142"/>
      <c r="K182" s="142"/>
      <c r="L182" s="142"/>
      <c r="M182" s="142"/>
      <c r="N182" s="142"/>
      <c r="O182" s="142"/>
      <c r="P182" s="142"/>
      <c r="Q182" s="142"/>
      <c r="R182" s="142"/>
      <c r="S182" s="142"/>
      <c r="T182" s="142"/>
    </row>
    <row r="183" spans="2:20" ht="18" customHeight="1" x14ac:dyDescent="0.3">
      <c r="B183" s="410"/>
      <c r="C183" s="403" t="s">
        <v>339</v>
      </c>
      <c r="D183" s="469"/>
      <c r="E183" s="153"/>
      <c r="F183" s="155"/>
      <c r="G183" s="142"/>
      <c r="I183" s="142"/>
      <c r="J183" s="142"/>
      <c r="K183" s="142"/>
      <c r="L183" s="142"/>
      <c r="M183" s="142"/>
      <c r="N183" s="142"/>
      <c r="O183" s="142"/>
      <c r="P183" s="142"/>
      <c r="Q183" s="142"/>
      <c r="R183" s="142"/>
      <c r="S183" s="142"/>
      <c r="T183" s="142"/>
    </row>
    <row r="184" spans="2:20" ht="18" customHeight="1" x14ac:dyDescent="0.3">
      <c r="B184" s="408"/>
      <c r="C184" s="397" t="s">
        <v>340</v>
      </c>
      <c r="D184" s="453"/>
      <c r="E184" s="153"/>
      <c r="F184" s="155"/>
      <c r="G184" s="142"/>
      <c r="I184" s="142"/>
      <c r="J184" s="142"/>
      <c r="K184" s="142"/>
      <c r="L184" s="142"/>
      <c r="M184" s="142"/>
      <c r="N184" s="142"/>
      <c r="O184" s="142"/>
      <c r="P184" s="142"/>
      <c r="Q184" s="142"/>
      <c r="R184" s="142"/>
      <c r="S184" s="142"/>
      <c r="T184" s="142"/>
    </row>
    <row r="185" spans="2:20" ht="18" customHeight="1" x14ac:dyDescent="0.3">
      <c r="B185" s="408">
        <v>21</v>
      </c>
      <c r="C185" s="395" t="s">
        <v>341</v>
      </c>
      <c r="D185" s="455">
        <v>4795925.4525499996</v>
      </c>
      <c r="E185" s="153"/>
      <c r="F185" s="155"/>
      <c r="G185" s="142"/>
      <c r="I185" s="142"/>
      <c r="J185" s="142"/>
      <c r="K185" s="142"/>
      <c r="L185" s="142"/>
      <c r="M185" s="142"/>
      <c r="N185" s="142"/>
      <c r="O185" s="142"/>
      <c r="P185" s="142"/>
      <c r="Q185" s="142"/>
      <c r="R185" s="142"/>
      <c r="S185" s="142"/>
      <c r="T185" s="142"/>
    </row>
    <row r="186" spans="2:20" ht="18" customHeight="1" x14ac:dyDescent="0.3">
      <c r="B186" s="408">
        <v>22</v>
      </c>
      <c r="C186" s="396" t="s">
        <v>342</v>
      </c>
      <c r="D186" s="455">
        <v>95905.85815</v>
      </c>
      <c r="E186" s="153"/>
      <c r="F186" s="155"/>
      <c r="G186" s="142"/>
      <c r="I186" s="142"/>
      <c r="J186" s="142"/>
      <c r="K186" s="142"/>
      <c r="L186" s="142"/>
      <c r="M186" s="142"/>
      <c r="N186" s="142"/>
      <c r="O186" s="142"/>
      <c r="P186" s="142"/>
      <c r="Q186" s="142"/>
      <c r="R186" s="142"/>
      <c r="S186" s="142"/>
      <c r="T186" s="142"/>
    </row>
    <row r="187" spans="2:20" ht="18" customHeight="1" x14ac:dyDescent="0.3">
      <c r="B187" s="408">
        <v>23</v>
      </c>
      <c r="C187" s="396" t="s">
        <v>343</v>
      </c>
      <c r="D187" s="455">
        <v>681163.68587377504</v>
      </c>
      <c r="E187" s="153"/>
      <c r="F187" s="155"/>
      <c r="G187" s="142"/>
      <c r="I187" s="142"/>
      <c r="J187" s="142"/>
      <c r="K187" s="142"/>
      <c r="L187" s="142"/>
      <c r="M187" s="142"/>
      <c r="N187" s="142"/>
      <c r="O187" s="142"/>
      <c r="P187" s="142"/>
      <c r="Q187" s="142"/>
      <c r="R187" s="142"/>
      <c r="S187" s="142"/>
      <c r="T187" s="142"/>
    </row>
    <row r="188" spans="2:20" ht="18" customHeight="1" x14ac:dyDescent="0.3">
      <c r="B188" s="408">
        <v>24</v>
      </c>
      <c r="C188" s="396" t="s">
        <v>344</v>
      </c>
      <c r="D188" s="455"/>
      <c r="E188" s="153"/>
      <c r="F188" s="155"/>
      <c r="G188" s="142"/>
      <c r="I188" s="142"/>
      <c r="J188" s="142"/>
      <c r="K188" s="142"/>
      <c r="L188" s="142"/>
      <c r="M188" s="142"/>
      <c r="N188" s="142"/>
      <c r="O188" s="142"/>
      <c r="P188" s="142"/>
      <c r="Q188" s="142"/>
      <c r="R188" s="142"/>
      <c r="S188" s="142"/>
      <c r="T188" s="142"/>
    </row>
    <row r="189" spans="2:20" ht="18" customHeight="1" x14ac:dyDescent="0.3">
      <c r="B189" s="408">
        <v>25</v>
      </c>
      <c r="C189" s="395" t="s">
        <v>345</v>
      </c>
      <c r="D189" s="455"/>
      <c r="E189" s="153"/>
      <c r="F189" s="155"/>
      <c r="G189" s="142"/>
      <c r="I189" s="142"/>
      <c r="J189" s="142"/>
      <c r="K189" s="142"/>
      <c r="L189" s="142"/>
      <c r="M189" s="142"/>
      <c r="N189" s="142"/>
      <c r="O189" s="142"/>
      <c r="P189" s="142"/>
      <c r="Q189" s="142"/>
      <c r="R189" s="142"/>
      <c r="S189" s="142"/>
      <c r="T189" s="142"/>
    </row>
    <row r="190" spans="2:20" ht="18" customHeight="1" thickBot="1" x14ac:dyDescent="0.35">
      <c r="B190" s="409">
        <v>26</v>
      </c>
      <c r="C190" s="405" t="s">
        <v>346</v>
      </c>
      <c r="D190" s="466">
        <v>2196641.3728533634</v>
      </c>
      <c r="E190" s="153"/>
      <c r="F190" s="155"/>
      <c r="G190" s="142"/>
      <c r="I190" s="142"/>
      <c r="J190" s="142"/>
      <c r="K190" s="142"/>
      <c r="L190" s="142"/>
      <c r="M190" s="142"/>
      <c r="N190" s="142"/>
      <c r="O190" s="142"/>
      <c r="P190" s="142"/>
      <c r="Q190" s="142"/>
      <c r="R190" s="142"/>
      <c r="S190" s="142"/>
      <c r="T190" s="142"/>
    </row>
    <row r="191" spans="2:20" ht="18" customHeight="1" thickBot="1" x14ac:dyDescent="0.35">
      <c r="B191" s="377">
        <v>27</v>
      </c>
      <c r="C191" s="404" t="s">
        <v>359</v>
      </c>
      <c r="D191" s="461">
        <f>SUM(D185:D190)</f>
        <v>7769636.3694271371</v>
      </c>
      <c r="E191" s="153"/>
      <c r="F191" s="155"/>
      <c r="G191" s="142"/>
      <c r="I191" s="142"/>
      <c r="J191" s="142"/>
      <c r="K191" s="142"/>
      <c r="L191" s="142"/>
      <c r="M191" s="142"/>
      <c r="N191" s="142"/>
      <c r="O191" s="142"/>
      <c r="P191" s="142"/>
      <c r="Q191" s="142"/>
      <c r="R191" s="142"/>
      <c r="S191" s="142"/>
      <c r="T191" s="142"/>
    </row>
    <row r="192" spans="2:20" ht="18" customHeight="1" x14ac:dyDescent="0.3">
      <c r="B192" s="410"/>
      <c r="C192" s="403" t="s">
        <v>360</v>
      </c>
      <c r="D192" s="472"/>
      <c r="E192" s="153"/>
      <c r="F192" s="155"/>
      <c r="G192" s="142"/>
      <c r="I192" s="142"/>
      <c r="J192" s="142"/>
      <c r="K192" s="142"/>
      <c r="L192" s="142"/>
      <c r="M192" s="142"/>
      <c r="N192" s="142"/>
      <c r="O192" s="142"/>
      <c r="P192" s="142"/>
      <c r="Q192" s="142"/>
      <c r="R192" s="142"/>
      <c r="S192" s="142"/>
      <c r="T192" s="142"/>
    </row>
    <row r="193" spans="2:20" ht="18" customHeight="1" x14ac:dyDescent="0.3">
      <c r="B193" s="408">
        <v>28</v>
      </c>
      <c r="C193" s="395" t="s">
        <v>361</v>
      </c>
      <c r="D193" s="455">
        <v>1250000.0699999998</v>
      </c>
      <c r="E193" s="153"/>
      <c r="F193" s="155"/>
      <c r="G193" s="142"/>
      <c r="I193" s="142"/>
      <c r="J193" s="142"/>
      <c r="K193" s="142"/>
      <c r="L193" s="142"/>
      <c r="M193" s="142"/>
      <c r="N193" s="142"/>
      <c r="O193" s="142"/>
      <c r="P193" s="142"/>
      <c r="Q193" s="142"/>
      <c r="R193" s="142"/>
      <c r="S193" s="142"/>
      <c r="T193" s="142"/>
    </row>
    <row r="194" spans="2:20" ht="18" customHeight="1" x14ac:dyDescent="0.3">
      <c r="B194" s="408">
        <v>29</v>
      </c>
      <c r="C194" s="395" t="s">
        <v>350</v>
      </c>
      <c r="D194" s="455">
        <v>-12046.484110000005</v>
      </c>
      <c r="E194" s="153"/>
      <c r="F194" s="155"/>
      <c r="G194" s="142"/>
      <c r="I194" s="142"/>
      <c r="J194" s="142"/>
      <c r="K194" s="142"/>
      <c r="L194" s="142"/>
      <c r="M194" s="142"/>
      <c r="N194" s="142"/>
      <c r="O194" s="142"/>
      <c r="P194" s="142"/>
      <c r="Q194" s="142"/>
      <c r="R194" s="142"/>
      <c r="S194" s="142"/>
      <c r="T194" s="142"/>
    </row>
    <row r="195" spans="2:20" ht="18" customHeight="1" x14ac:dyDescent="0.3">
      <c r="B195" s="408">
        <v>30</v>
      </c>
      <c r="C195" s="396" t="s">
        <v>351</v>
      </c>
      <c r="D195" s="455"/>
      <c r="E195" s="153"/>
      <c r="F195" s="155"/>
      <c r="G195" s="142"/>
      <c r="I195" s="142"/>
      <c r="J195" s="142"/>
      <c r="K195" s="142"/>
      <c r="L195" s="142"/>
      <c r="M195" s="142"/>
      <c r="N195" s="142"/>
      <c r="O195" s="142"/>
      <c r="P195" s="142"/>
      <c r="Q195" s="142"/>
      <c r="R195" s="142"/>
      <c r="S195" s="142"/>
      <c r="T195" s="142"/>
    </row>
    <row r="196" spans="2:20" ht="18" customHeight="1" thickBot="1" x14ac:dyDescent="0.35">
      <c r="B196" s="409">
        <v>31</v>
      </c>
      <c r="C196" s="405" t="s">
        <v>352</v>
      </c>
      <c r="D196" s="466">
        <v>3545556.6992404135</v>
      </c>
      <c r="E196" s="153"/>
      <c r="F196" s="155"/>
      <c r="G196" s="142"/>
      <c r="I196" s="142"/>
      <c r="J196" s="142"/>
      <c r="K196" s="142"/>
      <c r="L196" s="142"/>
      <c r="M196" s="142"/>
      <c r="N196" s="142"/>
      <c r="O196" s="142"/>
      <c r="P196" s="142"/>
      <c r="Q196" s="142"/>
      <c r="R196" s="142"/>
      <c r="S196" s="142"/>
      <c r="T196" s="142"/>
    </row>
    <row r="197" spans="2:20" ht="18" customHeight="1" thickBot="1" x14ac:dyDescent="0.35">
      <c r="B197" s="377">
        <v>32</v>
      </c>
      <c r="C197" s="404" t="s">
        <v>353</v>
      </c>
      <c r="D197" s="461">
        <f>SUM(D193:D196)</f>
        <v>4783510.2851304132</v>
      </c>
      <c r="E197" s="153"/>
      <c r="F197" s="155"/>
      <c r="G197" s="142"/>
      <c r="I197" s="142"/>
      <c r="J197" s="142"/>
      <c r="K197" s="142"/>
      <c r="L197" s="142"/>
      <c r="M197" s="142"/>
      <c r="N197" s="142"/>
      <c r="O197" s="142"/>
      <c r="P197" s="142"/>
      <c r="Q197" s="142"/>
      <c r="R197" s="142"/>
      <c r="S197" s="142"/>
      <c r="T197" s="142"/>
    </row>
    <row r="198" spans="2:20" ht="18" customHeight="1" thickBot="1" x14ac:dyDescent="0.35">
      <c r="B198" s="377">
        <v>33</v>
      </c>
      <c r="C198" s="404" t="s">
        <v>354</v>
      </c>
      <c r="D198" s="461">
        <f>+D191+D197</f>
        <v>12553146.65455755</v>
      </c>
      <c r="E198" s="153"/>
      <c r="F198" s="155"/>
      <c r="G198" s="142"/>
      <c r="I198" s="142"/>
      <c r="J198" s="142"/>
      <c r="K198" s="142"/>
      <c r="L198" s="142"/>
      <c r="M198" s="142"/>
      <c r="N198" s="142"/>
      <c r="O198" s="142"/>
      <c r="P198" s="142"/>
      <c r="Q198" s="142"/>
      <c r="R198" s="142"/>
      <c r="S198" s="142"/>
      <c r="T198" s="142"/>
    </row>
    <row r="199" spans="2:20" x14ac:dyDescent="0.3">
      <c r="B199" s="195"/>
      <c r="C199" s="122"/>
      <c r="D199" s="653"/>
      <c r="E199" s="163"/>
      <c r="F199" s="153"/>
      <c r="I199" s="142"/>
      <c r="J199" s="142"/>
      <c r="K199" s="142"/>
      <c r="L199" s="142"/>
      <c r="M199" s="142"/>
      <c r="N199" s="142"/>
      <c r="O199" s="142"/>
      <c r="P199" s="142"/>
      <c r="Q199" s="142"/>
      <c r="R199" s="142"/>
      <c r="S199" s="142"/>
      <c r="T199" s="142"/>
    </row>
    <row r="200" spans="2:20" x14ac:dyDescent="0.3">
      <c r="B200" s="195"/>
      <c r="C200" s="122"/>
      <c r="D200" s="653"/>
      <c r="E200" s="163"/>
      <c r="F200" s="153"/>
      <c r="I200" s="142"/>
      <c r="J200" s="142"/>
      <c r="K200" s="142"/>
      <c r="L200" s="142"/>
      <c r="M200" s="142"/>
      <c r="N200" s="142"/>
      <c r="O200" s="142"/>
      <c r="P200" s="142"/>
      <c r="Q200" s="142"/>
      <c r="R200" s="142"/>
      <c r="S200" s="142"/>
      <c r="T200" s="142"/>
    </row>
    <row r="201" spans="2:20" x14ac:dyDescent="0.3">
      <c r="B201" s="127" t="s">
        <v>362</v>
      </c>
      <c r="C201" s="127"/>
      <c r="D201" s="477"/>
      <c r="E201" s="127"/>
      <c r="F201" s="127"/>
      <c r="I201" s="142"/>
      <c r="J201" s="142"/>
      <c r="K201" s="142"/>
      <c r="L201" s="142"/>
      <c r="M201" s="142"/>
      <c r="N201" s="142"/>
      <c r="O201" s="142"/>
      <c r="P201" s="142"/>
      <c r="Q201" s="142"/>
      <c r="R201" s="142"/>
      <c r="S201" s="142"/>
      <c r="T201" s="142"/>
    </row>
    <row r="202" spans="2:20" ht="13.8" thickBot="1" x14ac:dyDescent="0.35">
      <c r="B202" s="124"/>
      <c r="C202" s="124"/>
      <c r="D202" s="484"/>
      <c r="E202" s="124"/>
      <c r="F202" s="124"/>
      <c r="I202" s="142"/>
      <c r="J202" s="142"/>
      <c r="K202" s="142"/>
      <c r="L202" s="142"/>
      <c r="M202" s="142"/>
      <c r="N202" s="142"/>
      <c r="O202" s="142"/>
      <c r="P202" s="142"/>
      <c r="Q202" s="142"/>
      <c r="R202" s="142"/>
      <c r="S202" s="142"/>
      <c r="T202" s="142"/>
    </row>
    <row r="203" spans="2:20" ht="13.8" thickBot="1" x14ac:dyDescent="0.35">
      <c r="B203" s="923" t="s">
        <v>12</v>
      </c>
      <c r="C203" s="924"/>
      <c r="D203" s="485"/>
      <c r="E203" s="154"/>
      <c r="F203" s="142"/>
      <c r="I203" s="142"/>
      <c r="J203" s="142"/>
      <c r="K203" s="142"/>
      <c r="L203" s="142"/>
      <c r="M203" s="142"/>
      <c r="N203" s="142"/>
      <c r="O203" s="142"/>
      <c r="P203" s="142"/>
      <c r="Q203" s="142"/>
      <c r="R203" s="142"/>
      <c r="S203" s="142"/>
      <c r="T203" s="142"/>
    </row>
    <row r="204" spans="2:20" ht="13.2" customHeight="1" x14ac:dyDescent="0.3">
      <c r="B204" s="925" t="s">
        <v>311</v>
      </c>
      <c r="C204" s="928" t="s">
        <v>312</v>
      </c>
      <c r="D204" s="936" t="s">
        <v>357</v>
      </c>
      <c r="E204" s="203"/>
      <c r="I204" s="142"/>
      <c r="J204" s="142"/>
      <c r="K204" s="142"/>
      <c r="L204" s="142"/>
      <c r="M204" s="142"/>
      <c r="N204" s="142"/>
      <c r="O204" s="142"/>
      <c r="P204" s="142"/>
      <c r="Q204" s="142"/>
      <c r="R204" s="142"/>
      <c r="S204" s="142"/>
      <c r="T204" s="142"/>
    </row>
    <row r="205" spans="2:20" x14ac:dyDescent="0.3">
      <c r="B205" s="926"/>
      <c r="C205" s="915"/>
      <c r="D205" s="937"/>
      <c r="E205" s="123"/>
      <c r="I205" s="142"/>
      <c r="J205" s="142"/>
      <c r="K205" s="142"/>
      <c r="L205" s="142"/>
      <c r="M205" s="142"/>
      <c r="N205" s="142"/>
      <c r="O205" s="142"/>
      <c r="P205" s="142"/>
      <c r="Q205" s="142"/>
      <c r="R205" s="142"/>
      <c r="S205" s="142"/>
      <c r="T205" s="142"/>
    </row>
    <row r="206" spans="2:20" ht="13.8" thickBot="1" x14ac:dyDescent="0.35">
      <c r="B206" s="927"/>
      <c r="C206" s="929"/>
      <c r="D206" s="938"/>
      <c r="E206" s="123"/>
      <c r="I206" s="142"/>
      <c r="J206" s="142"/>
      <c r="K206" s="142"/>
      <c r="L206" s="142"/>
      <c r="M206" s="142"/>
      <c r="N206" s="142"/>
      <c r="O206" s="142"/>
      <c r="P206" s="142"/>
      <c r="Q206" s="142"/>
      <c r="R206" s="142"/>
      <c r="S206" s="142"/>
      <c r="T206" s="142"/>
    </row>
    <row r="207" spans="2:20" ht="18" customHeight="1" x14ac:dyDescent="0.3">
      <c r="B207" s="406"/>
      <c r="C207" s="407" t="s">
        <v>317</v>
      </c>
      <c r="D207" s="450"/>
      <c r="E207" s="153"/>
      <c r="I207" s="142"/>
      <c r="J207" s="142"/>
      <c r="K207" s="142"/>
      <c r="L207" s="142"/>
      <c r="M207" s="142"/>
      <c r="N207" s="142"/>
      <c r="O207" s="142"/>
      <c r="P207" s="142"/>
      <c r="Q207" s="142"/>
      <c r="R207" s="142"/>
      <c r="S207" s="142"/>
      <c r="T207" s="142"/>
    </row>
    <row r="208" spans="2:20" ht="18" customHeight="1" x14ac:dyDescent="0.3">
      <c r="B208" s="408">
        <v>1</v>
      </c>
      <c r="C208" s="395" t="s">
        <v>318</v>
      </c>
      <c r="D208" s="453"/>
      <c r="E208" s="153"/>
      <c r="G208" s="142"/>
      <c r="I208" s="142"/>
      <c r="J208" s="142"/>
      <c r="K208" s="142"/>
      <c r="L208" s="142"/>
      <c r="M208" s="142"/>
      <c r="N208" s="142"/>
      <c r="O208" s="142"/>
      <c r="P208" s="142"/>
      <c r="Q208" s="142"/>
      <c r="R208" s="142"/>
      <c r="S208" s="142"/>
      <c r="T208" s="142"/>
    </row>
    <row r="209" spans="2:20" ht="18" customHeight="1" x14ac:dyDescent="0.3">
      <c r="B209" s="408">
        <v>2</v>
      </c>
      <c r="C209" s="395" t="s">
        <v>319</v>
      </c>
      <c r="D209" s="454">
        <v>36930</v>
      </c>
      <c r="E209" s="153"/>
      <c r="G209" s="142"/>
      <c r="I209" s="142"/>
      <c r="J209" s="142"/>
      <c r="K209" s="142"/>
      <c r="L209" s="142"/>
      <c r="M209" s="142"/>
      <c r="N209" s="142"/>
      <c r="O209" s="142"/>
      <c r="P209" s="142"/>
      <c r="Q209" s="142"/>
      <c r="R209" s="142"/>
      <c r="S209" s="142"/>
      <c r="T209" s="142"/>
    </row>
    <row r="210" spans="2:20" ht="18" customHeight="1" x14ac:dyDescent="0.3">
      <c r="B210" s="408">
        <v>3</v>
      </c>
      <c r="C210" s="395" t="s">
        <v>320</v>
      </c>
      <c r="D210" s="455"/>
      <c r="E210" s="153"/>
      <c r="G210" s="142"/>
      <c r="I210" s="142"/>
      <c r="J210" s="142"/>
      <c r="K210" s="142"/>
      <c r="L210" s="142"/>
      <c r="M210" s="142"/>
      <c r="N210" s="142"/>
      <c r="O210" s="142"/>
      <c r="P210" s="142"/>
      <c r="Q210" s="142"/>
      <c r="R210" s="142"/>
      <c r="S210" s="142"/>
      <c r="T210" s="142"/>
    </row>
    <row r="211" spans="2:20" ht="18" customHeight="1" x14ac:dyDescent="0.3">
      <c r="B211" s="408">
        <v>4</v>
      </c>
      <c r="C211" s="395" t="s">
        <v>321</v>
      </c>
      <c r="D211" s="455">
        <v>199890</v>
      </c>
      <c r="E211" s="153"/>
      <c r="G211" s="142"/>
      <c r="I211" s="142"/>
      <c r="J211" s="142"/>
      <c r="K211" s="142"/>
      <c r="L211" s="142"/>
      <c r="M211" s="142"/>
      <c r="N211" s="142"/>
      <c r="O211" s="142"/>
      <c r="P211" s="142"/>
      <c r="Q211" s="142"/>
      <c r="R211" s="142"/>
      <c r="S211" s="142"/>
      <c r="T211" s="142"/>
    </row>
    <row r="212" spans="2:20" ht="18" customHeight="1" x14ac:dyDescent="0.3">
      <c r="B212" s="408">
        <v>5</v>
      </c>
      <c r="C212" s="395" t="s">
        <v>366</v>
      </c>
      <c r="D212" s="455">
        <v>4432759</v>
      </c>
      <c r="E212" s="153"/>
      <c r="G212" s="142"/>
      <c r="I212" s="142"/>
      <c r="J212" s="142"/>
      <c r="K212" s="142"/>
      <c r="L212" s="142"/>
      <c r="M212" s="142"/>
      <c r="N212" s="142"/>
      <c r="O212" s="142"/>
      <c r="P212" s="142"/>
      <c r="Q212" s="142"/>
      <c r="R212" s="142"/>
      <c r="S212" s="142"/>
      <c r="T212" s="142"/>
    </row>
    <row r="213" spans="2:20" ht="18" customHeight="1" x14ac:dyDescent="0.3">
      <c r="B213" s="408">
        <v>6</v>
      </c>
      <c r="C213" s="395" t="s">
        <v>322</v>
      </c>
      <c r="D213" s="453">
        <v>2556400</v>
      </c>
      <c r="E213" s="153"/>
      <c r="G213" s="142"/>
      <c r="I213" s="142"/>
      <c r="J213" s="142"/>
      <c r="K213" s="142"/>
      <c r="L213" s="142"/>
      <c r="M213" s="142"/>
      <c r="N213" s="142"/>
      <c r="O213" s="142"/>
      <c r="P213" s="142"/>
      <c r="Q213" s="142"/>
      <c r="R213" s="142"/>
      <c r="S213" s="142"/>
      <c r="T213" s="142"/>
    </row>
    <row r="214" spans="2:20" ht="18" customHeight="1" x14ac:dyDescent="0.3">
      <c r="B214" s="408">
        <v>7</v>
      </c>
      <c r="C214" s="395" t="s">
        <v>323</v>
      </c>
      <c r="D214" s="453"/>
      <c r="E214" s="153"/>
      <c r="G214" s="142"/>
      <c r="I214" s="142"/>
      <c r="J214" s="142"/>
      <c r="K214" s="142"/>
      <c r="L214" s="142"/>
      <c r="M214" s="142"/>
      <c r="N214" s="142"/>
      <c r="O214" s="142"/>
      <c r="P214" s="142"/>
      <c r="Q214" s="142"/>
      <c r="R214" s="142"/>
      <c r="S214" s="142"/>
      <c r="T214" s="142"/>
    </row>
    <row r="215" spans="2:20" ht="18" customHeight="1" x14ac:dyDescent="0.3">
      <c r="B215" s="408"/>
      <c r="C215" s="395" t="s">
        <v>367</v>
      </c>
      <c r="D215" s="453"/>
      <c r="E215" s="153"/>
      <c r="G215" s="142"/>
      <c r="I215" s="142"/>
      <c r="J215" s="142"/>
      <c r="K215" s="142"/>
      <c r="L215" s="142"/>
      <c r="M215" s="142"/>
      <c r="N215" s="142"/>
      <c r="O215" s="142"/>
      <c r="P215" s="142"/>
      <c r="Q215" s="142"/>
      <c r="R215" s="142"/>
      <c r="S215" s="142"/>
      <c r="T215" s="142"/>
    </row>
    <row r="216" spans="2:20" ht="18" customHeight="1" x14ac:dyDescent="0.3">
      <c r="B216" s="408"/>
      <c r="C216" s="395" t="s">
        <v>368</v>
      </c>
      <c r="D216" s="453"/>
      <c r="E216" s="153"/>
      <c r="G216" s="142"/>
      <c r="I216" s="142"/>
      <c r="J216" s="142"/>
      <c r="K216" s="142"/>
      <c r="L216" s="142"/>
      <c r="M216" s="142"/>
      <c r="N216" s="142"/>
      <c r="O216" s="142"/>
      <c r="P216" s="142"/>
      <c r="Q216" s="142"/>
      <c r="R216" s="142"/>
      <c r="S216" s="142"/>
      <c r="T216" s="142"/>
    </row>
    <row r="217" spans="2:20" ht="18" customHeight="1" x14ac:dyDescent="0.3">
      <c r="B217" s="408">
        <v>8</v>
      </c>
      <c r="C217" s="395" t="s">
        <v>369</v>
      </c>
      <c r="D217" s="453"/>
      <c r="E217" s="153"/>
      <c r="G217" s="142"/>
      <c r="I217" s="142"/>
      <c r="J217" s="142"/>
      <c r="K217" s="142"/>
      <c r="L217" s="142"/>
      <c r="M217" s="142"/>
      <c r="N217" s="142"/>
      <c r="O217" s="142"/>
      <c r="P217" s="142"/>
      <c r="Q217" s="142"/>
      <c r="R217" s="142"/>
      <c r="S217" s="142"/>
      <c r="T217" s="142"/>
    </row>
    <row r="218" spans="2:20" ht="18" customHeight="1" x14ac:dyDescent="0.3">
      <c r="B218" s="408"/>
      <c r="C218" s="395" t="s">
        <v>370</v>
      </c>
      <c r="D218" s="453"/>
      <c r="E218" s="153"/>
      <c r="G218" s="142"/>
      <c r="I218" s="142"/>
      <c r="J218" s="142"/>
      <c r="K218" s="142"/>
      <c r="L218" s="142"/>
      <c r="M218" s="142"/>
      <c r="N218" s="142"/>
      <c r="O218" s="142"/>
      <c r="P218" s="142"/>
      <c r="Q218" s="142"/>
      <c r="R218" s="142"/>
      <c r="S218" s="142"/>
      <c r="T218" s="142"/>
    </row>
    <row r="219" spans="2:20" ht="18" customHeight="1" thickBot="1" x14ac:dyDescent="0.35">
      <c r="B219" s="409"/>
      <c r="C219" s="399" t="s">
        <v>371</v>
      </c>
      <c r="D219" s="458"/>
      <c r="E219" s="153"/>
      <c r="G219" s="142"/>
      <c r="I219" s="142"/>
      <c r="J219" s="142"/>
      <c r="K219" s="142"/>
      <c r="L219" s="142"/>
      <c r="M219" s="142"/>
      <c r="N219" s="142"/>
      <c r="O219" s="142"/>
      <c r="P219" s="142"/>
      <c r="Q219" s="142"/>
      <c r="R219" s="142"/>
      <c r="S219" s="142"/>
      <c r="T219" s="142"/>
    </row>
    <row r="220" spans="2:20" ht="18" customHeight="1" thickBot="1" x14ac:dyDescent="0.35">
      <c r="B220" s="377">
        <v>9</v>
      </c>
      <c r="C220" s="402" t="s">
        <v>329</v>
      </c>
      <c r="D220" s="461">
        <f>SUM(D221:D224)</f>
        <v>19048586.27637798</v>
      </c>
      <c r="G220" s="142"/>
      <c r="I220" s="142"/>
      <c r="J220" s="142"/>
      <c r="K220" s="142"/>
      <c r="L220" s="142"/>
      <c r="M220" s="142"/>
      <c r="N220" s="142"/>
      <c r="O220" s="142"/>
      <c r="P220" s="142"/>
      <c r="Q220" s="142"/>
      <c r="R220" s="142"/>
      <c r="S220" s="142"/>
    </row>
    <row r="221" spans="2:20" ht="18" customHeight="1" x14ac:dyDescent="0.3">
      <c r="B221" s="410">
        <v>10</v>
      </c>
      <c r="C221" s="400" t="s">
        <v>330</v>
      </c>
      <c r="D221" s="464"/>
      <c r="E221" s="153"/>
      <c r="G221" s="142"/>
      <c r="I221" s="142"/>
      <c r="J221" s="142"/>
      <c r="K221" s="142"/>
      <c r="L221" s="142"/>
      <c r="M221" s="142"/>
      <c r="N221" s="142"/>
      <c r="O221" s="142"/>
      <c r="P221" s="142"/>
      <c r="Q221" s="142"/>
      <c r="R221" s="142"/>
      <c r="S221" s="142"/>
      <c r="T221" s="142"/>
    </row>
    <row r="222" spans="2:20" ht="18" customHeight="1" x14ac:dyDescent="0.3">
      <c r="B222" s="408">
        <v>11</v>
      </c>
      <c r="C222" s="395" t="s">
        <v>331</v>
      </c>
      <c r="D222" s="455">
        <v>10381391</v>
      </c>
      <c r="E222" s="153"/>
      <c r="G222" s="142"/>
      <c r="I222" s="142"/>
      <c r="J222" s="142"/>
      <c r="K222" s="142"/>
      <c r="L222" s="142"/>
      <c r="M222" s="142"/>
      <c r="N222" s="142"/>
      <c r="O222" s="142"/>
      <c r="P222" s="142"/>
      <c r="Q222" s="142"/>
      <c r="R222" s="142"/>
      <c r="S222" s="142"/>
      <c r="T222" s="142"/>
    </row>
    <row r="223" spans="2:20" ht="18" customHeight="1" x14ac:dyDescent="0.3">
      <c r="B223" s="408">
        <v>12</v>
      </c>
      <c r="C223" s="395" t="s">
        <v>332</v>
      </c>
      <c r="D223" s="455">
        <v>8667195.2763779797</v>
      </c>
      <c r="E223" s="153"/>
      <c r="G223" s="142"/>
      <c r="I223" s="142"/>
      <c r="J223" s="142"/>
      <c r="K223" s="142"/>
      <c r="L223" s="142"/>
      <c r="M223" s="142"/>
      <c r="N223" s="142"/>
      <c r="O223" s="142"/>
      <c r="P223" s="142"/>
      <c r="Q223" s="142"/>
      <c r="R223" s="142"/>
      <c r="S223" s="142"/>
      <c r="T223" s="142"/>
    </row>
    <row r="224" spans="2:20" ht="18" customHeight="1" x14ac:dyDescent="0.3">
      <c r="B224" s="408">
        <v>13</v>
      </c>
      <c r="C224" s="395" t="s">
        <v>333</v>
      </c>
      <c r="D224" s="455"/>
      <c r="E224" s="153"/>
      <c r="G224" s="142"/>
      <c r="I224" s="142"/>
      <c r="J224" s="142"/>
      <c r="K224" s="142"/>
      <c r="L224" s="142"/>
      <c r="M224" s="142"/>
      <c r="N224" s="142"/>
      <c r="O224" s="142"/>
      <c r="P224" s="142"/>
      <c r="Q224" s="142"/>
      <c r="R224" s="142"/>
      <c r="S224" s="142"/>
      <c r="T224" s="142"/>
    </row>
    <row r="225" spans="2:20" ht="18" customHeight="1" x14ac:dyDescent="0.3">
      <c r="B225" s="408">
        <v>14</v>
      </c>
      <c r="C225" s="396" t="s">
        <v>334</v>
      </c>
      <c r="D225" s="455"/>
      <c r="E225" s="153"/>
      <c r="G225" s="142"/>
      <c r="I225" s="142"/>
      <c r="J225" s="142"/>
      <c r="K225" s="142"/>
      <c r="L225" s="142"/>
      <c r="M225" s="142"/>
      <c r="N225" s="142"/>
      <c r="O225" s="142"/>
      <c r="P225" s="142"/>
      <c r="Q225" s="142"/>
      <c r="R225" s="142"/>
      <c r="S225" s="142"/>
      <c r="T225" s="142"/>
    </row>
    <row r="226" spans="2:20" ht="18" customHeight="1" x14ac:dyDescent="0.3">
      <c r="B226" s="408">
        <v>15</v>
      </c>
      <c r="C226" s="396" t="s">
        <v>335</v>
      </c>
      <c r="D226" s="455">
        <v>6326833.0346698798</v>
      </c>
      <c r="E226" s="153"/>
      <c r="G226" s="142"/>
      <c r="I226" s="142"/>
      <c r="J226" s="142"/>
      <c r="K226" s="142"/>
      <c r="L226" s="142"/>
      <c r="M226" s="142"/>
      <c r="N226" s="142"/>
      <c r="O226" s="142"/>
      <c r="P226" s="142"/>
      <c r="Q226" s="142"/>
      <c r="R226" s="142"/>
      <c r="S226" s="142"/>
      <c r="T226" s="142"/>
    </row>
    <row r="227" spans="2:20" ht="18" customHeight="1" x14ac:dyDescent="0.3">
      <c r="B227" s="408">
        <v>16</v>
      </c>
      <c r="C227" s="396" t="s">
        <v>336</v>
      </c>
      <c r="D227" s="455">
        <v>7541403</v>
      </c>
      <c r="E227" s="153"/>
      <c r="G227" s="142"/>
      <c r="I227" s="142"/>
      <c r="J227" s="142"/>
      <c r="K227" s="142"/>
      <c r="L227" s="142"/>
      <c r="M227" s="142"/>
      <c r="N227" s="142"/>
      <c r="O227" s="142"/>
      <c r="P227" s="142"/>
      <c r="Q227" s="142"/>
      <c r="R227" s="142"/>
      <c r="S227" s="142"/>
      <c r="T227" s="142"/>
    </row>
    <row r="228" spans="2:20" ht="18" customHeight="1" x14ac:dyDescent="0.3">
      <c r="B228" s="408">
        <v>17</v>
      </c>
      <c r="C228" s="395" t="s">
        <v>363</v>
      </c>
      <c r="D228" s="455">
        <v>4665081.1960000005</v>
      </c>
      <c r="E228" s="153"/>
      <c r="F228" s="142"/>
      <c r="G228" s="142"/>
      <c r="I228" s="142"/>
      <c r="J228" s="142"/>
      <c r="K228" s="142"/>
      <c r="L228" s="142"/>
      <c r="M228" s="142"/>
      <c r="N228" s="142"/>
      <c r="O228" s="142"/>
      <c r="P228" s="142"/>
      <c r="Q228" s="142"/>
      <c r="R228" s="142"/>
      <c r="S228" s="142"/>
      <c r="T228" s="142"/>
    </row>
    <row r="229" spans="2:20" ht="18" customHeight="1" x14ac:dyDescent="0.3">
      <c r="B229" s="408">
        <v>18</v>
      </c>
      <c r="C229" s="395" t="s">
        <v>364</v>
      </c>
      <c r="D229" s="455">
        <v>1243105</v>
      </c>
      <c r="E229" s="153"/>
      <c r="G229" s="142"/>
      <c r="I229" s="142"/>
      <c r="J229" s="142"/>
      <c r="K229" s="142"/>
      <c r="L229" s="142"/>
      <c r="M229" s="142"/>
      <c r="N229" s="142"/>
      <c r="O229" s="142"/>
      <c r="P229" s="142"/>
      <c r="Q229" s="142"/>
      <c r="R229" s="142"/>
      <c r="S229" s="142"/>
      <c r="T229" s="142"/>
    </row>
    <row r="230" spans="2:20" ht="18" customHeight="1" thickBot="1" x14ac:dyDescent="0.35">
      <c r="B230" s="409">
        <v>19</v>
      </c>
      <c r="C230" s="399" t="s">
        <v>365</v>
      </c>
      <c r="D230" s="466">
        <v>627069</v>
      </c>
      <c r="E230" s="153"/>
      <c r="G230" s="142"/>
      <c r="I230" s="142"/>
      <c r="J230" s="142"/>
      <c r="K230" s="142"/>
      <c r="L230" s="142"/>
      <c r="M230" s="142"/>
      <c r="N230" s="142"/>
      <c r="O230" s="142"/>
      <c r="P230" s="142"/>
      <c r="Q230" s="142"/>
      <c r="R230" s="142"/>
      <c r="S230" s="142"/>
      <c r="T230" s="142"/>
    </row>
    <row r="231" spans="2:20" ht="18" customHeight="1" thickBot="1" x14ac:dyDescent="0.35">
      <c r="B231" s="377">
        <v>20</v>
      </c>
      <c r="C231" s="404" t="s">
        <v>358</v>
      </c>
      <c r="D231" s="461">
        <f>+SUM(D208:D213)+D215+D216+D218+D219+D220+SUM(D225:D230)</f>
        <v>46678056.507047862</v>
      </c>
      <c r="E231" s="153"/>
      <c r="G231" s="142"/>
      <c r="I231" s="142"/>
      <c r="J231" s="142"/>
      <c r="K231" s="142"/>
      <c r="L231" s="142"/>
      <c r="M231" s="142"/>
      <c r="N231" s="142"/>
      <c r="O231" s="142"/>
      <c r="P231" s="142"/>
      <c r="Q231" s="142"/>
      <c r="R231" s="142"/>
      <c r="S231" s="142"/>
      <c r="T231" s="142"/>
    </row>
    <row r="232" spans="2:20" ht="18" customHeight="1" x14ac:dyDescent="0.3">
      <c r="B232" s="410"/>
      <c r="C232" s="403" t="s">
        <v>339</v>
      </c>
      <c r="D232" s="469"/>
      <c r="E232" s="153"/>
      <c r="G232" s="142"/>
      <c r="I232" s="142"/>
      <c r="J232" s="142"/>
      <c r="K232" s="142"/>
      <c r="L232" s="142"/>
      <c r="M232" s="142"/>
      <c r="N232" s="142"/>
      <c r="O232" s="142"/>
      <c r="P232" s="142"/>
      <c r="Q232" s="142"/>
      <c r="R232" s="142"/>
      <c r="S232" s="142"/>
      <c r="T232" s="142"/>
    </row>
    <row r="233" spans="2:20" ht="18" customHeight="1" x14ac:dyDescent="0.3">
      <c r="B233" s="408"/>
      <c r="C233" s="397" t="s">
        <v>340</v>
      </c>
      <c r="D233" s="453"/>
      <c r="E233" s="153"/>
      <c r="G233" s="142"/>
      <c r="I233" s="142"/>
      <c r="J233" s="142"/>
      <c r="K233" s="142"/>
      <c r="L233" s="142"/>
      <c r="M233" s="142"/>
      <c r="N233" s="142"/>
      <c r="O233" s="142"/>
      <c r="P233" s="142"/>
      <c r="Q233" s="142"/>
      <c r="R233" s="142"/>
      <c r="S233" s="142"/>
      <c r="T233" s="142"/>
    </row>
    <row r="234" spans="2:20" ht="18" customHeight="1" x14ac:dyDescent="0.3">
      <c r="B234" s="408">
        <v>21</v>
      </c>
      <c r="C234" s="395" t="s">
        <v>341</v>
      </c>
      <c r="D234" s="455">
        <v>15723018</v>
      </c>
      <c r="E234" s="153"/>
      <c r="G234" s="142"/>
      <c r="I234" s="142"/>
      <c r="J234" s="142"/>
      <c r="K234" s="142"/>
      <c r="L234" s="142"/>
      <c r="M234" s="142"/>
      <c r="N234" s="142"/>
      <c r="O234" s="142"/>
      <c r="P234" s="142"/>
      <c r="Q234" s="142"/>
      <c r="R234" s="142"/>
      <c r="S234" s="142"/>
      <c r="T234" s="142"/>
    </row>
    <row r="235" spans="2:20" ht="18" customHeight="1" x14ac:dyDescent="0.3">
      <c r="B235" s="408">
        <v>22</v>
      </c>
      <c r="C235" s="396" t="s">
        <v>342</v>
      </c>
      <c r="D235" s="455"/>
      <c r="E235" s="153"/>
      <c r="G235" s="142"/>
      <c r="I235" s="142"/>
      <c r="J235" s="142"/>
      <c r="K235" s="142"/>
      <c r="L235" s="142"/>
      <c r="M235" s="142"/>
      <c r="N235" s="142"/>
      <c r="O235" s="142"/>
      <c r="P235" s="142"/>
      <c r="Q235" s="142"/>
      <c r="R235" s="142"/>
      <c r="S235" s="142"/>
      <c r="T235" s="142"/>
    </row>
    <row r="236" spans="2:20" ht="18" customHeight="1" x14ac:dyDescent="0.3">
      <c r="B236" s="408">
        <v>23</v>
      </c>
      <c r="C236" s="396" t="s">
        <v>343</v>
      </c>
      <c r="D236" s="455">
        <v>6261490.5398314698</v>
      </c>
      <c r="E236" s="153"/>
      <c r="G236" s="142"/>
      <c r="I236" s="142"/>
      <c r="J236" s="142"/>
      <c r="K236" s="142"/>
      <c r="L236" s="142"/>
      <c r="M236" s="142"/>
      <c r="N236" s="142"/>
      <c r="O236" s="142"/>
      <c r="P236" s="142"/>
      <c r="Q236" s="142"/>
      <c r="R236" s="142"/>
      <c r="S236" s="142"/>
      <c r="T236" s="142"/>
    </row>
    <row r="237" spans="2:20" ht="18" customHeight="1" x14ac:dyDescent="0.3">
      <c r="B237" s="408">
        <v>24</v>
      </c>
      <c r="C237" s="396" t="s">
        <v>344</v>
      </c>
      <c r="D237" s="455">
        <v>562046</v>
      </c>
      <c r="E237" s="153"/>
      <c r="G237" s="142"/>
      <c r="I237" s="142"/>
      <c r="J237" s="142"/>
      <c r="K237" s="142"/>
      <c r="L237" s="142"/>
      <c r="M237" s="142"/>
      <c r="N237" s="142"/>
      <c r="O237" s="142"/>
      <c r="P237" s="142"/>
      <c r="Q237" s="142"/>
      <c r="R237" s="142"/>
      <c r="S237" s="142"/>
      <c r="T237" s="142"/>
    </row>
    <row r="238" spans="2:20" ht="18" customHeight="1" x14ac:dyDescent="0.3">
      <c r="B238" s="408">
        <v>25</v>
      </c>
      <c r="C238" s="395" t="s">
        <v>345</v>
      </c>
      <c r="D238" s="455">
        <v>3116</v>
      </c>
      <c r="E238" s="153"/>
      <c r="G238" s="142"/>
      <c r="I238" s="142"/>
      <c r="J238" s="142"/>
      <c r="K238" s="142"/>
      <c r="L238" s="142"/>
      <c r="M238" s="142"/>
      <c r="N238" s="142"/>
      <c r="O238" s="142"/>
      <c r="P238" s="142"/>
      <c r="Q238" s="142"/>
      <c r="R238" s="142"/>
      <c r="S238" s="142"/>
      <c r="T238" s="142"/>
    </row>
    <row r="239" spans="2:20" ht="18" customHeight="1" thickBot="1" x14ac:dyDescent="0.35">
      <c r="B239" s="409">
        <v>26</v>
      </c>
      <c r="C239" s="405" t="s">
        <v>346</v>
      </c>
      <c r="D239" s="466">
        <v>3923844</v>
      </c>
      <c r="E239" s="153"/>
      <c r="G239" s="142"/>
      <c r="I239" s="142"/>
      <c r="J239" s="142"/>
      <c r="K239" s="142"/>
      <c r="L239" s="142"/>
      <c r="M239" s="142"/>
      <c r="N239" s="142"/>
      <c r="O239" s="142"/>
      <c r="P239" s="142"/>
      <c r="Q239" s="142"/>
      <c r="R239" s="142"/>
      <c r="S239" s="142"/>
      <c r="T239" s="142"/>
    </row>
    <row r="240" spans="2:20" ht="18" customHeight="1" thickBot="1" x14ac:dyDescent="0.35">
      <c r="B240" s="377">
        <v>27</v>
      </c>
      <c r="C240" s="404" t="s">
        <v>359</v>
      </c>
      <c r="D240" s="461">
        <f>SUM(D234:D239)</f>
        <v>26473514.539831471</v>
      </c>
      <c r="E240" s="153"/>
      <c r="G240" s="142"/>
      <c r="I240" s="142"/>
      <c r="J240" s="142"/>
      <c r="K240" s="142"/>
      <c r="L240" s="142"/>
      <c r="M240" s="142"/>
      <c r="N240" s="142"/>
      <c r="O240" s="142"/>
      <c r="P240" s="142"/>
      <c r="Q240" s="142"/>
      <c r="R240" s="142"/>
      <c r="S240" s="142"/>
      <c r="T240" s="142"/>
    </row>
    <row r="241" spans="2:20" ht="18" customHeight="1" x14ac:dyDescent="0.3">
      <c r="B241" s="410"/>
      <c r="C241" s="403" t="s">
        <v>360</v>
      </c>
      <c r="D241" s="472"/>
      <c r="E241" s="153"/>
      <c r="G241" s="142"/>
      <c r="I241" s="142"/>
      <c r="J241" s="142"/>
      <c r="K241" s="142"/>
      <c r="L241" s="142"/>
      <c r="M241" s="142"/>
      <c r="N241" s="142"/>
      <c r="O241" s="142"/>
      <c r="P241" s="142"/>
      <c r="Q241" s="142"/>
      <c r="R241" s="142"/>
      <c r="S241" s="142"/>
      <c r="T241" s="142"/>
    </row>
    <row r="242" spans="2:20" ht="18" customHeight="1" x14ac:dyDescent="0.3">
      <c r="B242" s="408">
        <v>28</v>
      </c>
      <c r="C242" s="395" t="s">
        <v>361</v>
      </c>
      <c r="D242" s="455">
        <v>500200</v>
      </c>
      <c r="E242" s="153"/>
      <c r="G242" s="142"/>
      <c r="I242" s="142"/>
      <c r="J242" s="142"/>
      <c r="K242" s="142"/>
      <c r="L242" s="142"/>
      <c r="M242" s="142"/>
      <c r="N242" s="142"/>
      <c r="O242" s="142"/>
      <c r="P242" s="142"/>
      <c r="Q242" s="142"/>
      <c r="R242" s="142"/>
      <c r="S242" s="142"/>
      <c r="T242" s="142"/>
    </row>
    <row r="243" spans="2:20" ht="18" customHeight="1" x14ac:dyDescent="0.3">
      <c r="B243" s="408">
        <v>29</v>
      </c>
      <c r="C243" s="395" t="s">
        <v>350</v>
      </c>
      <c r="D243" s="455">
        <v>7138492</v>
      </c>
      <c r="E243" s="153"/>
      <c r="G243" s="142"/>
      <c r="I243" s="142"/>
      <c r="J243" s="142"/>
      <c r="K243" s="142"/>
      <c r="L243" s="142"/>
      <c r="M243" s="142"/>
      <c r="N243" s="142"/>
      <c r="O243" s="142"/>
      <c r="P243" s="142"/>
      <c r="Q243" s="142"/>
      <c r="R243" s="142"/>
      <c r="S243" s="142"/>
      <c r="T243" s="142"/>
    </row>
    <row r="244" spans="2:20" ht="18" customHeight="1" x14ac:dyDescent="0.3">
      <c r="B244" s="408">
        <v>30</v>
      </c>
      <c r="C244" s="396" t="s">
        <v>351</v>
      </c>
      <c r="D244" s="455">
        <v>727580</v>
      </c>
      <c r="E244" s="153"/>
      <c r="G244" s="142"/>
      <c r="I244" s="142"/>
      <c r="J244" s="142"/>
      <c r="K244" s="142"/>
      <c r="L244" s="142"/>
      <c r="M244" s="142"/>
      <c r="N244" s="142"/>
      <c r="O244" s="142"/>
      <c r="P244" s="142"/>
      <c r="Q244" s="142"/>
      <c r="R244" s="142"/>
      <c r="S244" s="142"/>
      <c r="T244" s="142"/>
    </row>
    <row r="245" spans="2:20" ht="18" customHeight="1" thickBot="1" x14ac:dyDescent="0.35">
      <c r="B245" s="409">
        <v>31</v>
      </c>
      <c r="C245" s="405" t="s">
        <v>352</v>
      </c>
      <c r="D245" s="466">
        <v>11838270</v>
      </c>
      <c r="E245" s="153"/>
      <c r="G245" s="142"/>
      <c r="I245" s="142"/>
      <c r="J245" s="142"/>
      <c r="K245" s="142"/>
      <c r="L245" s="142"/>
      <c r="M245" s="142"/>
      <c r="N245" s="142"/>
      <c r="O245" s="142"/>
      <c r="P245" s="142"/>
      <c r="Q245" s="142"/>
      <c r="R245" s="142"/>
      <c r="S245" s="142"/>
      <c r="T245" s="142"/>
    </row>
    <row r="246" spans="2:20" ht="18" customHeight="1" thickBot="1" x14ac:dyDescent="0.35">
      <c r="B246" s="377">
        <v>32</v>
      </c>
      <c r="C246" s="404" t="s">
        <v>353</v>
      </c>
      <c r="D246" s="461">
        <f>SUM(D242:D245)</f>
        <v>20204542</v>
      </c>
      <c r="E246" s="153"/>
      <c r="G246" s="142"/>
      <c r="I246" s="142"/>
      <c r="J246" s="142"/>
      <c r="K246" s="142"/>
      <c r="L246" s="142"/>
      <c r="M246" s="142"/>
      <c r="N246" s="142"/>
      <c r="O246" s="142"/>
      <c r="P246" s="142"/>
      <c r="Q246" s="142"/>
      <c r="R246" s="142"/>
      <c r="S246" s="142"/>
      <c r="T246" s="142"/>
    </row>
    <row r="247" spans="2:20" ht="18" customHeight="1" thickBot="1" x14ac:dyDescent="0.35">
      <c r="B247" s="377">
        <v>33</v>
      </c>
      <c r="C247" s="404" t="s">
        <v>354</v>
      </c>
      <c r="D247" s="461">
        <f>+D246+D240</f>
        <v>46678056.539831474</v>
      </c>
      <c r="E247" s="153"/>
      <c r="G247" s="142"/>
      <c r="I247" s="142"/>
      <c r="J247" s="142"/>
      <c r="K247" s="142"/>
      <c r="L247" s="142"/>
      <c r="M247" s="142"/>
      <c r="N247" s="142"/>
      <c r="O247" s="142"/>
      <c r="P247" s="142"/>
      <c r="Q247" s="142"/>
      <c r="R247" s="142"/>
      <c r="S247" s="142"/>
      <c r="T247" s="142"/>
    </row>
    <row r="248" spans="2:20" x14ac:dyDescent="0.3">
      <c r="B248" s="203"/>
      <c r="C248" s="122"/>
      <c r="D248" s="653"/>
      <c r="E248" s="163"/>
      <c r="F248" s="153"/>
      <c r="I248" s="142"/>
      <c r="J248" s="142"/>
      <c r="K248" s="142"/>
      <c r="L248" s="142"/>
      <c r="M248" s="142"/>
      <c r="N248" s="142"/>
      <c r="O248" s="142"/>
      <c r="P248" s="142"/>
      <c r="Q248" s="142"/>
      <c r="R248" s="142"/>
      <c r="S248" s="142"/>
      <c r="T248" s="142"/>
    </row>
    <row r="249" spans="2:20" x14ac:dyDescent="0.3">
      <c r="B249" s="203"/>
      <c r="C249" s="122"/>
      <c r="D249" s="653"/>
      <c r="E249" s="163"/>
      <c r="F249" s="153"/>
      <c r="I249" s="142"/>
      <c r="J249" s="142"/>
      <c r="K249" s="142"/>
      <c r="L249" s="142"/>
      <c r="M249" s="142"/>
      <c r="N249" s="142"/>
      <c r="O249" s="142"/>
      <c r="P249" s="142"/>
      <c r="Q249" s="142"/>
      <c r="R249" s="142"/>
      <c r="S249" s="142"/>
      <c r="T249" s="142"/>
    </row>
    <row r="250" spans="2:20" x14ac:dyDescent="0.3">
      <c r="B250" s="941" t="s">
        <v>362</v>
      </c>
      <c r="C250" s="942"/>
      <c r="D250" s="942"/>
      <c r="E250" s="942"/>
      <c r="F250" s="942"/>
      <c r="G250" s="942"/>
      <c r="I250" s="142"/>
      <c r="J250" s="142"/>
      <c r="K250" s="142"/>
      <c r="L250" s="142"/>
      <c r="M250" s="142"/>
      <c r="N250" s="142"/>
      <c r="O250" s="142"/>
      <c r="P250" s="142"/>
      <c r="Q250" s="142"/>
      <c r="R250" s="142"/>
      <c r="S250" s="142"/>
      <c r="T250" s="142"/>
    </row>
    <row r="251" spans="2:20" ht="13.8" thickBot="1" x14ac:dyDescent="0.35">
      <c r="B251" s="124"/>
      <c r="C251" s="124"/>
      <c r="D251" s="484"/>
      <c r="E251" s="124"/>
      <c r="F251" s="124"/>
      <c r="I251" s="142"/>
      <c r="J251" s="142"/>
      <c r="K251" s="142"/>
      <c r="L251" s="142"/>
      <c r="M251" s="142"/>
      <c r="N251" s="142"/>
      <c r="O251" s="142"/>
      <c r="P251" s="142"/>
      <c r="Q251" s="142"/>
      <c r="R251" s="142"/>
      <c r="S251" s="142"/>
      <c r="T251" s="142"/>
    </row>
    <row r="252" spans="2:20" ht="13.8" thickBot="1" x14ac:dyDescent="0.35">
      <c r="B252" s="923" t="s">
        <v>372</v>
      </c>
      <c r="C252" s="924"/>
      <c r="D252" s="485"/>
      <c r="E252" s="154"/>
      <c r="F252" s="142"/>
      <c r="I252" s="142"/>
      <c r="J252" s="142"/>
      <c r="K252" s="142"/>
      <c r="L252" s="142"/>
      <c r="M252" s="142"/>
      <c r="N252" s="142"/>
      <c r="O252" s="142"/>
      <c r="P252" s="142"/>
      <c r="Q252" s="142"/>
      <c r="R252" s="142"/>
      <c r="S252" s="142"/>
      <c r="T252" s="142"/>
    </row>
    <row r="253" spans="2:20" ht="13.2" customHeight="1" x14ac:dyDescent="0.3">
      <c r="B253" s="925" t="s">
        <v>311</v>
      </c>
      <c r="C253" s="928" t="s">
        <v>312</v>
      </c>
      <c r="D253" s="936" t="s">
        <v>357</v>
      </c>
      <c r="E253" s="203"/>
      <c r="I253" s="142"/>
      <c r="J253" s="142"/>
      <c r="K253" s="142"/>
      <c r="L253" s="142"/>
      <c r="M253" s="142"/>
      <c r="N253" s="142"/>
      <c r="O253" s="142"/>
      <c r="P253" s="142"/>
      <c r="Q253" s="142"/>
      <c r="R253" s="142"/>
      <c r="S253" s="142"/>
      <c r="T253" s="142"/>
    </row>
    <row r="254" spans="2:20" x14ac:dyDescent="0.3">
      <c r="B254" s="926"/>
      <c r="C254" s="915"/>
      <c r="D254" s="937"/>
      <c r="E254" s="123"/>
      <c r="I254" s="142"/>
      <c r="J254" s="142"/>
      <c r="K254" s="142"/>
      <c r="L254" s="142"/>
      <c r="M254" s="142"/>
      <c r="N254" s="142"/>
      <c r="O254" s="142"/>
      <c r="P254" s="142"/>
      <c r="Q254" s="142"/>
      <c r="R254" s="142"/>
      <c r="S254" s="142"/>
      <c r="T254" s="142"/>
    </row>
    <row r="255" spans="2:20" ht="13.8" thickBot="1" x14ac:dyDescent="0.35">
      <c r="B255" s="927"/>
      <c r="C255" s="929"/>
      <c r="D255" s="938"/>
      <c r="E255" s="123"/>
      <c r="I255" s="142"/>
      <c r="J255" s="142"/>
      <c r="K255" s="142"/>
      <c r="L255" s="142"/>
      <c r="M255" s="142"/>
      <c r="N255" s="142"/>
      <c r="O255" s="142"/>
      <c r="P255" s="142"/>
      <c r="Q255" s="142"/>
      <c r="R255" s="142"/>
      <c r="S255" s="142"/>
      <c r="T255" s="142"/>
    </row>
    <row r="256" spans="2:20" ht="18" customHeight="1" x14ac:dyDescent="0.3">
      <c r="B256" s="406"/>
      <c r="C256" s="407" t="s">
        <v>317</v>
      </c>
      <c r="D256" s="450"/>
      <c r="E256" s="153"/>
      <c r="I256" s="142"/>
      <c r="J256" s="142"/>
      <c r="K256" s="142"/>
      <c r="L256" s="142"/>
      <c r="M256" s="142"/>
      <c r="N256" s="142"/>
      <c r="O256" s="142"/>
      <c r="P256" s="142"/>
      <c r="Q256" s="142"/>
      <c r="R256" s="142"/>
      <c r="S256" s="142"/>
      <c r="T256" s="142"/>
    </row>
    <row r="257" spans="2:20" ht="18" customHeight="1" x14ac:dyDescent="0.3">
      <c r="B257" s="408">
        <v>1</v>
      </c>
      <c r="C257" s="395" t="s">
        <v>318</v>
      </c>
      <c r="D257" s="453"/>
      <c r="E257" s="153"/>
      <c r="G257" s="142"/>
      <c r="I257" s="142"/>
      <c r="J257" s="142"/>
      <c r="K257" s="142"/>
      <c r="L257" s="142"/>
      <c r="M257" s="142"/>
      <c r="N257" s="142"/>
      <c r="O257" s="142"/>
      <c r="P257" s="142"/>
      <c r="Q257" s="142"/>
      <c r="R257" s="142"/>
      <c r="S257" s="142"/>
      <c r="T257" s="142"/>
    </row>
    <row r="258" spans="2:20" ht="18" customHeight="1" x14ac:dyDescent="0.3">
      <c r="B258" s="408">
        <v>2</v>
      </c>
      <c r="C258" s="395" t="s">
        <v>319</v>
      </c>
      <c r="D258" s="454">
        <v>22797.95853</v>
      </c>
      <c r="E258" s="153"/>
      <c r="G258" s="142"/>
      <c r="I258" s="142"/>
      <c r="J258" s="142"/>
      <c r="K258" s="142"/>
      <c r="L258" s="142"/>
      <c r="M258" s="142"/>
      <c r="N258" s="142"/>
      <c r="O258" s="142"/>
      <c r="P258" s="142"/>
      <c r="Q258" s="142"/>
      <c r="R258" s="142"/>
      <c r="S258" s="142"/>
      <c r="T258" s="142"/>
    </row>
    <row r="259" spans="2:20" ht="18" customHeight="1" x14ac:dyDescent="0.3">
      <c r="B259" s="408">
        <v>3</v>
      </c>
      <c r="C259" s="395" t="s">
        <v>320</v>
      </c>
      <c r="D259" s="455"/>
      <c r="E259" s="153"/>
      <c r="G259" s="142"/>
      <c r="I259" s="142"/>
      <c r="J259" s="142"/>
      <c r="K259" s="142"/>
      <c r="L259" s="142"/>
      <c r="M259" s="142"/>
      <c r="N259" s="142"/>
      <c r="O259" s="142"/>
      <c r="P259" s="142"/>
      <c r="Q259" s="142"/>
      <c r="R259" s="142"/>
      <c r="S259" s="142"/>
      <c r="T259" s="142"/>
    </row>
    <row r="260" spans="2:20" ht="18" customHeight="1" x14ac:dyDescent="0.3">
      <c r="B260" s="408">
        <v>4</v>
      </c>
      <c r="C260" s="395" t="s">
        <v>321</v>
      </c>
      <c r="D260" s="455">
        <v>326506.46132</v>
      </c>
      <c r="E260" s="153"/>
      <c r="G260" s="142"/>
      <c r="I260" s="142"/>
      <c r="J260" s="142"/>
      <c r="K260" s="142"/>
      <c r="L260" s="142"/>
      <c r="M260" s="142"/>
      <c r="N260" s="142"/>
      <c r="O260" s="142"/>
      <c r="P260" s="142"/>
      <c r="Q260" s="142"/>
      <c r="R260" s="142"/>
      <c r="S260" s="142"/>
      <c r="T260" s="142"/>
    </row>
    <row r="261" spans="2:20" ht="18" customHeight="1" x14ac:dyDescent="0.3">
      <c r="B261" s="408">
        <v>5</v>
      </c>
      <c r="C261" s="395" t="s">
        <v>366</v>
      </c>
      <c r="D261" s="455">
        <v>1108685.4833</v>
      </c>
      <c r="E261" s="153"/>
      <c r="G261" s="142"/>
      <c r="I261" s="142"/>
      <c r="J261" s="142"/>
      <c r="K261" s="142"/>
      <c r="L261" s="142"/>
      <c r="M261" s="142"/>
      <c r="N261" s="142"/>
      <c r="O261" s="142"/>
      <c r="P261" s="142"/>
      <c r="Q261" s="142"/>
      <c r="R261" s="142"/>
      <c r="S261" s="142"/>
      <c r="T261" s="142"/>
    </row>
    <row r="262" spans="2:20" ht="18" customHeight="1" x14ac:dyDescent="0.3">
      <c r="B262" s="408">
        <v>6</v>
      </c>
      <c r="C262" s="395" t="s">
        <v>322</v>
      </c>
      <c r="D262" s="453"/>
      <c r="E262" s="153"/>
      <c r="G262" s="142"/>
      <c r="I262" s="142"/>
      <c r="J262" s="142"/>
      <c r="K262" s="142"/>
      <c r="L262" s="142"/>
      <c r="M262" s="142"/>
      <c r="N262" s="142"/>
      <c r="O262" s="142"/>
      <c r="P262" s="142"/>
      <c r="Q262" s="142"/>
      <c r="R262" s="142"/>
      <c r="S262" s="142"/>
      <c r="T262" s="142"/>
    </row>
    <row r="263" spans="2:20" ht="18" customHeight="1" x14ac:dyDescent="0.3">
      <c r="B263" s="408">
        <v>7</v>
      </c>
      <c r="C263" s="395" t="s">
        <v>323</v>
      </c>
      <c r="D263" s="453"/>
      <c r="E263" s="153"/>
      <c r="G263" s="142"/>
      <c r="I263" s="142"/>
      <c r="J263" s="142"/>
      <c r="K263" s="142"/>
      <c r="L263" s="142"/>
      <c r="M263" s="142"/>
      <c r="N263" s="142"/>
      <c r="O263" s="142"/>
      <c r="P263" s="142"/>
      <c r="Q263" s="142"/>
      <c r="R263" s="142"/>
      <c r="S263" s="142"/>
      <c r="T263" s="142"/>
    </row>
    <row r="264" spans="2:20" ht="18" customHeight="1" x14ac:dyDescent="0.3">
      <c r="B264" s="408"/>
      <c r="C264" s="395" t="s">
        <v>367</v>
      </c>
      <c r="D264" s="453">
        <v>544260.01</v>
      </c>
      <c r="E264" s="153"/>
      <c r="G264" s="142"/>
      <c r="I264" s="142"/>
      <c r="J264" s="142"/>
      <c r="K264" s="142"/>
      <c r="L264" s="142"/>
      <c r="M264" s="142"/>
      <c r="N264" s="142"/>
      <c r="O264" s="142"/>
      <c r="P264" s="142"/>
      <c r="Q264" s="142"/>
      <c r="R264" s="142"/>
      <c r="S264" s="142"/>
      <c r="T264" s="142"/>
    </row>
    <row r="265" spans="2:20" ht="18" customHeight="1" x14ac:dyDescent="0.3">
      <c r="B265" s="408"/>
      <c r="C265" s="395" t="s">
        <v>368</v>
      </c>
      <c r="D265" s="453"/>
      <c r="E265" s="153"/>
      <c r="G265" s="142"/>
      <c r="I265" s="142"/>
      <c r="J265" s="142"/>
      <c r="K265" s="142"/>
      <c r="L265" s="142"/>
      <c r="M265" s="142"/>
      <c r="N265" s="142"/>
      <c r="O265" s="142"/>
      <c r="P265" s="142"/>
      <c r="Q265" s="142"/>
      <c r="R265" s="142"/>
      <c r="S265" s="142"/>
      <c r="T265" s="142"/>
    </row>
    <row r="266" spans="2:20" ht="18" customHeight="1" x14ac:dyDescent="0.3">
      <c r="B266" s="408">
        <v>8</v>
      </c>
      <c r="C266" s="395" t="s">
        <v>369</v>
      </c>
      <c r="D266" s="453"/>
      <c r="E266" s="153"/>
      <c r="G266" s="142"/>
      <c r="I266" s="142"/>
      <c r="J266" s="142"/>
      <c r="K266" s="142"/>
      <c r="L266" s="142"/>
      <c r="M266" s="142"/>
      <c r="N266" s="142"/>
      <c r="O266" s="142"/>
      <c r="P266" s="142"/>
      <c r="Q266" s="142"/>
      <c r="R266" s="142"/>
      <c r="S266" s="142"/>
      <c r="T266" s="142"/>
    </row>
    <row r="267" spans="2:20" ht="18" customHeight="1" x14ac:dyDescent="0.3">
      <c r="B267" s="408"/>
      <c r="C267" s="395" t="s">
        <v>370</v>
      </c>
      <c r="D267" s="453"/>
      <c r="E267" s="153"/>
      <c r="G267" s="142"/>
      <c r="I267" s="142"/>
      <c r="J267" s="142"/>
      <c r="K267" s="142"/>
      <c r="L267" s="142"/>
      <c r="M267" s="142"/>
      <c r="N267" s="142"/>
      <c r="O267" s="142"/>
      <c r="P267" s="142"/>
      <c r="Q267" s="142"/>
      <c r="R267" s="142"/>
      <c r="S267" s="142"/>
      <c r="T267" s="142"/>
    </row>
    <row r="268" spans="2:20" ht="18" customHeight="1" thickBot="1" x14ac:dyDescent="0.35">
      <c r="B268" s="409"/>
      <c r="C268" s="399" t="s">
        <v>371</v>
      </c>
      <c r="D268" s="458"/>
      <c r="E268" s="153"/>
      <c r="G268" s="142"/>
      <c r="I268" s="142"/>
      <c r="J268" s="142"/>
      <c r="K268" s="142"/>
      <c r="L268" s="142"/>
      <c r="M268" s="142"/>
      <c r="N268" s="142"/>
      <c r="O268" s="142"/>
      <c r="P268" s="142"/>
      <c r="Q268" s="142"/>
      <c r="R268" s="142"/>
      <c r="S268" s="142"/>
      <c r="T268" s="142"/>
    </row>
    <row r="269" spans="2:20" ht="18" customHeight="1" thickBot="1" x14ac:dyDescent="0.35">
      <c r="B269" s="377">
        <v>9</v>
      </c>
      <c r="C269" s="402" t="s">
        <v>329</v>
      </c>
      <c r="D269" s="461">
        <f>SUM(D270:D273)</f>
        <v>6473771.2970067756</v>
      </c>
      <c r="G269" s="142"/>
      <c r="I269" s="142"/>
      <c r="J269" s="142"/>
      <c r="K269" s="142"/>
      <c r="L269" s="142"/>
      <c r="M269" s="142"/>
      <c r="N269" s="142"/>
      <c r="O269" s="142"/>
      <c r="P269" s="142"/>
      <c r="Q269" s="142"/>
      <c r="R269" s="142"/>
      <c r="S269" s="142"/>
    </row>
    <row r="270" spans="2:20" ht="18" customHeight="1" x14ac:dyDescent="0.3">
      <c r="B270" s="410">
        <v>10</v>
      </c>
      <c r="C270" s="400" t="s">
        <v>330</v>
      </c>
      <c r="D270" s="464">
        <v>3246734.5295890523</v>
      </c>
      <c r="E270" s="153"/>
      <c r="G270" s="142"/>
      <c r="I270" s="142"/>
      <c r="J270" s="142"/>
      <c r="K270" s="142"/>
      <c r="L270" s="142"/>
      <c r="M270" s="142"/>
      <c r="N270" s="142"/>
      <c r="O270" s="142"/>
      <c r="P270" s="142"/>
      <c r="Q270" s="142"/>
      <c r="R270" s="142"/>
      <c r="S270" s="142"/>
      <c r="T270" s="142"/>
    </row>
    <row r="271" spans="2:20" ht="18" customHeight="1" x14ac:dyDescent="0.3">
      <c r="B271" s="408">
        <v>11</v>
      </c>
      <c r="C271" s="395" t="s">
        <v>331</v>
      </c>
      <c r="D271" s="455">
        <v>3212463.9588477225</v>
      </c>
      <c r="E271" s="153"/>
      <c r="G271" s="142"/>
      <c r="I271" s="142"/>
      <c r="J271" s="142"/>
      <c r="K271" s="142"/>
      <c r="L271" s="142"/>
      <c r="M271" s="142"/>
      <c r="N271" s="142"/>
      <c r="O271" s="142"/>
      <c r="P271" s="142"/>
      <c r="Q271" s="142"/>
      <c r="R271" s="142"/>
      <c r="S271" s="142"/>
      <c r="T271" s="142"/>
    </row>
    <row r="272" spans="2:20" ht="18" customHeight="1" x14ac:dyDescent="0.3">
      <c r="B272" s="408">
        <v>12</v>
      </c>
      <c r="C272" s="395" t="s">
        <v>332</v>
      </c>
      <c r="D272" s="455">
        <v>14572.808569999999</v>
      </c>
      <c r="E272" s="153"/>
      <c r="G272" s="142"/>
      <c r="I272" s="142"/>
      <c r="J272" s="142"/>
      <c r="K272" s="142"/>
      <c r="L272" s="142"/>
      <c r="M272" s="142"/>
      <c r="N272" s="142"/>
      <c r="O272" s="142"/>
      <c r="P272" s="142"/>
      <c r="Q272" s="142"/>
      <c r="R272" s="142"/>
      <c r="S272" s="142"/>
      <c r="T272" s="142"/>
    </row>
    <row r="273" spans="2:20" ht="18" customHeight="1" x14ac:dyDescent="0.3">
      <c r="B273" s="408">
        <v>13</v>
      </c>
      <c r="C273" s="395" t="s">
        <v>333</v>
      </c>
      <c r="D273" s="455"/>
      <c r="E273" s="153"/>
      <c r="G273" s="142"/>
      <c r="I273" s="142"/>
      <c r="J273" s="142"/>
      <c r="K273" s="142"/>
      <c r="L273" s="142"/>
      <c r="M273" s="142"/>
      <c r="N273" s="142"/>
      <c r="O273" s="142"/>
      <c r="P273" s="142"/>
      <c r="Q273" s="142"/>
      <c r="R273" s="142"/>
      <c r="S273" s="142"/>
      <c r="T273" s="142"/>
    </row>
    <row r="274" spans="2:20" ht="18" customHeight="1" x14ac:dyDescent="0.3">
      <c r="B274" s="408">
        <v>14</v>
      </c>
      <c r="C274" s="396" t="s">
        <v>334</v>
      </c>
      <c r="D274" s="455"/>
      <c r="E274" s="153"/>
      <c r="G274" s="142"/>
      <c r="I274" s="142"/>
      <c r="J274" s="142"/>
      <c r="K274" s="142"/>
      <c r="L274" s="142"/>
      <c r="M274" s="142"/>
      <c r="N274" s="142"/>
      <c r="O274" s="142"/>
      <c r="P274" s="142"/>
      <c r="Q274" s="142"/>
      <c r="R274" s="142"/>
      <c r="S274" s="142"/>
      <c r="T274" s="142"/>
    </row>
    <row r="275" spans="2:20" ht="18" customHeight="1" x14ac:dyDescent="0.3">
      <c r="B275" s="408">
        <v>15</v>
      </c>
      <c r="C275" s="396" t="s">
        <v>335</v>
      </c>
      <c r="D275" s="455">
        <v>878212.91819424648</v>
      </c>
      <c r="E275" s="153"/>
      <c r="G275" s="142"/>
      <c r="I275" s="142"/>
      <c r="J275" s="142"/>
      <c r="K275" s="142"/>
      <c r="L275" s="142"/>
      <c r="M275" s="142"/>
      <c r="N275" s="142"/>
      <c r="O275" s="142"/>
      <c r="P275" s="142"/>
      <c r="Q275" s="142"/>
      <c r="R275" s="142"/>
      <c r="S275" s="142"/>
      <c r="T275" s="142"/>
    </row>
    <row r="276" spans="2:20" ht="18" customHeight="1" x14ac:dyDescent="0.3">
      <c r="B276" s="408">
        <v>16</v>
      </c>
      <c r="C276" s="396" t="s">
        <v>336</v>
      </c>
      <c r="D276" s="455">
        <v>1285546.6660568037</v>
      </c>
      <c r="E276" s="153"/>
      <c r="G276" s="142"/>
      <c r="I276" s="142"/>
      <c r="J276" s="142"/>
      <c r="K276" s="142"/>
      <c r="L276" s="142"/>
      <c r="M276" s="142"/>
      <c r="N276" s="142"/>
      <c r="O276" s="142"/>
      <c r="P276" s="142"/>
      <c r="Q276" s="142"/>
      <c r="R276" s="142"/>
      <c r="S276" s="142"/>
      <c r="T276" s="142"/>
    </row>
    <row r="277" spans="2:20" ht="18" customHeight="1" x14ac:dyDescent="0.3">
      <c r="B277" s="408">
        <v>17</v>
      </c>
      <c r="C277" s="395" t="s">
        <v>363</v>
      </c>
      <c r="D277" s="455">
        <v>230971.07906999998</v>
      </c>
      <c r="E277" s="153"/>
      <c r="G277" s="142"/>
      <c r="I277" s="142"/>
      <c r="J277" s="142"/>
      <c r="K277" s="142"/>
      <c r="L277" s="142"/>
      <c r="M277" s="142"/>
      <c r="N277" s="142"/>
      <c r="O277" s="142"/>
      <c r="P277" s="142"/>
      <c r="Q277" s="142"/>
      <c r="R277" s="142"/>
      <c r="S277" s="142"/>
      <c r="T277" s="142"/>
    </row>
    <row r="278" spans="2:20" ht="18" customHeight="1" x14ac:dyDescent="0.3">
      <c r="B278" s="408">
        <v>18</v>
      </c>
      <c r="C278" s="395" t="s">
        <v>364</v>
      </c>
      <c r="D278" s="455"/>
      <c r="E278" s="153"/>
      <c r="G278" s="142"/>
      <c r="I278" s="142"/>
      <c r="J278" s="142"/>
      <c r="K278" s="142"/>
      <c r="L278" s="142"/>
      <c r="M278" s="142"/>
      <c r="N278" s="142"/>
      <c r="O278" s="142"/>
      <c r="P278" s="142"/>
      <c r="Q278" s="142"/>
      <c r="R278" s="142"/>
      <c r="S278" s="142"/>
      <c r="T278" s="142"/>
    </row>
    <row r="279" spans="2:20" ht="18" customHeight="1" thickBot="1" x14ac:dyDescent="0.35">
      <c r="B279" s="409">
        <v>19</v>
      </c>
      <c r="C279" s="399" t="s">
        <v>365</v>
      </c>
      <c r="D279" s="466">
        <v>133580.33300000001</v>
      </c>
      <c r="E279" s="153"/>
      <c r="G279" s="142"/>
      <c r="I279" s="142"/>
      <c r="J279" s="142"/>
      <c r="K279" s="142"/>
      <c r="L279" s="142"/>
      <c r="M279" s="142"/>
      <c r="N279" s="142"/>
      <c r="O279" s="142"/>
      <c r="P279" s="142"/>
      <c r="Q279" s="142"/>
      <c r="R279" s="142"/>
      <c r="S279" s="142"/>
      <c r="T279" s="142"/>
    </row>
    <row r="280" spans="2:20" ht="18" customHeight="1" thickBot="1" x14ac:dyDescent="0.35">
      <c r="B280" s="377">
        <v>20</v>
      </c>
      <c r="C280" s="404" t="s">
        <v>358</v>
      </c>
      <c r="D280" s="461">
        <f>+SUM(D257:D262)+D264+D265+D267+D268+D269+SUM(D274:D279)</f>
        <v>11004332.206477826</v>
      </c>
      <c r="E280" s="153"/>
      <c r="G280" s="142"/>
      <c r="I280" s="142"/>
      <c r="J280" s="142"/>
      <c r="K280" s="142"/>
      <c r="L280" s="142"/>
      <c r="M280" s="142"/>
      <c r="N280" s="142"/>
      <c r="O280" s="142"/>
      <c r="P280" s="142"/>
      <c r="Q280" s="142"/>
      <c r="R280" s="142"/>
      <c r="S280" s="142"/>
      <c r="T280" s="142"/>
    </row>
    <row r="281" spans="2:20" ht="18" customHeight="1" x14ac:dyDescent="0.3">
      <c r="B281" s="410"/>
      <c r="C281" s="403" t="s">
        <v>339</v>
      </c>
      <c r="D281" s="469"/>
      <c r="E281" s="153"/>
      <c r="G281" s="142"/>
      <c r="I281" s="142"/>
      <c r="J281" s="142"/>
      <c r="K281" s="142"/>
      <c r="L281" s="142"/>
      <c r="M281" s="142"/>
      <c r="N281" s="142"/>
      <c r="O281" s="142"/>
      <c r="P281" s="142"/>
      <c r="Q281" s="142"/>
      <c r="R281" s="142"/>
      <c r="S281" s="142"/>
      <c r="T281" s="142"/>
    </row>
    <row r="282" spans="2:20" ht="18" customHeight="1" x14ac:dyDescent="0.3">
      <c r="B282" s="408"/>
      <c r="C282" s="397" t="s">
        <v>340</v>
      </c>
      <c r="D282" s="453"/>
      <c r="E282" s="153"/>
      <c r="G282" s="142"/>
      <c r="I282" s="142"/>
      <c r="J282" s="142"/>
      <c r="K282" s="142"/>
      <c r="L282" s="142"/>
      <c r="M282" s="142"/>
      <c r="N282" s="142"/>
      <c r="O282" s="142"/>
      <c r="P282" s="142"/>
      <c r="Q282" s="142"/>
      <c r="R282" s="142"/>
      <c r="S282" s="142"/>
      <c r="T282" s="142"/>
    </row>
    <row r="283" spans="2:20" ht="18" customHeight="1" x14ac:dyDescent="0.3">
      <c r="B283" s="408">
        <v>21</v>
      </c>
      <c r="C283" s="395" t="s">
        <v>341</v>
      </c>
      <c r="D283" s="455">
        <v>3574763.1007360802</v>
      </c>
      <c r="E283" s="153"/>
      <c r="G283" s="142"/>
      <c r="I283" s="142"/>
      <c r="J283" s="142"/>
      <c r="K283" s="142"/>
      <c r="L283" s="142"/>
      <c r="M283" s="142"/>
      <c r="N283" s="142"/>
      <c r="O283" s="142"/>
      <c r="P283" s="142"/>
      <c r="Q283" s="142"/>
      <c r="R283" s="142"/>
      <c r="S283" s="142"/>
      <c r="T283" s="142"/>
    </row>
    <row r="284" spans="2:20" ht="18" customHeight="1" x14ac:dyDescent="0.3">
      <c r="B284" s="408">
        <v>22</v>
      </c>
      <c r="C284" s="396" t="s">
        <v>342</v>
      </c>
      <c r="D284" s="455">
        <v>103240.94203000001</v>
      </c>
      <c r="E284" s="153"/>
      <c r="G284" s="142"/>
      <c r="I284" s="142"/>
      <c r="J284" s="142"/>
      <c r="K284" s="142"/>
      <c r="L284" s="142"/>
      <c r="M284" s="142"/>
      <c r="N284" s="142"/>
      <c r="O284" s="142"/>
      <c r="P284" s="142"/>
      <c r="Q284" s="142"/>
      <c r="R284" s="142"/>
      <c r="S284" s="142"/>
      <c r="T284" s="142"/>
    </row>
    <row r="285" spans="2:20" ht="18" customHeight="1" x14ac:dyDescent="0.3">
      <c r="B285" s="408">
        <v>23</v>
      </c>
      <c r="C285" s="396" t="s">
        <v>343</v>
      </c>
      <c r="D285" s="455">
        <v>830449.46530704433</v>
      </c>
      <c r="E285" s="153"/>
      <c r="G285" s="142"/>
      <c r="I285" s="142"/>
      <c r="J285" s="142"/>
      <c r="K285" s="142"/>
      <c r="L285" s="142"/>
      <c r="M285" s="142"/>
      <c r="N285" s="142"/>
      <c r="O285" s="142"/>
      <c r="P285" s="142"/>
      <c r="Q285" s="142"/>
      <c r="R285" s="142"/>
      <c r="S285" s="142"/>
      <c r="T285" s="142"/>
    </row>
    <row r="286" spans="2:20" ht="18" customHeight="1" x14ac:dyDescent="0.3">
      <c r="B286" s="408">
        <v>24</v>
      </c>
      <c r="C286" s="396" t="s">
        <v>344</v>
      </c>
      <c r="D286" s="455"/>
      <c r="E286" s="153"/>
      <c r="G286" s="142"/>
      <c r="I286" s="142"/>
      <c r="J286" s="142"/>
      <c r="K286" s="142"/>
      <c r="L286" s="142"/>
      <c r="M286" s="142"/>
      <c r="N286" s="142"/>
      <c r="O286" s="142"/>
      <c r="P286" s="142"/>
      <c r="Q286" s="142"/>
      <c r="R286" s="142"/>
      <c r="S286" s="142"/>
      <c r="T286" s="142"/>
    </row>
    <row r="287" spans="2:20" ht="18" customHeight="1" x14ac:dyDescent="0.3">
      <c r="B287" s="408">
        <v>25</v>
      </c>
      <c r="C287" s="395" t="s">
        <v>345</v>
      </c>
      <c r="D287" s="455">
        <v>131587.94200000001</v>
      </c>
      <c r="E287" s="153"/>
      <c r="G287" s="142"/>
      <c r="I287" s="142"/>
      <c r="J287" s="142"/>
      <c r="K287" s="142"/>
      <c r="L287" s="142"/>
      <c r="M287" s="142"/>
      <c r="N287" s="142"/>
      <c r="O287" s="142"/>
      <c r="P287" s="142"/>
      <c r="Q287" s="142"/>
      <c r="R287" s="142"/>
      <c r="S287" s="142"/>
      <c r="T287" s="142"/>
    </row>
    <row r="288" spans="2:20" ht="18" customHeight="1" thickBot="1" x14ac:dyDescent="0.35">
      <c r="B288" s="409">
        <v>26</v>
      </c>
      <c r="C288" s="405" t="s">
        <v>346</v>
      </c>
      <c r="D288" s="466">
        <v>1436980.4538100001</v>
      </c>
      <c r="E288" s="153"/>
      <c r="G288" s="142"/>
      <c r="I288" s="142"/>
      <c r="J288" s="142"/>
      <c r="K288" s="142"/>
      <c r="L288" s="142"/>
      <c r="M288" s="142"/>
      <c r="N288" s="142"/>
      <c r="O288" s="142"/>
      <c r="P288" s="142"/>
      <c r="Q288" s="142"/>
      <c r="R288" s="142"/>
      <c r="S288" s="142"/>
      <c r="T288" s="142"/>
    </row>
    <row r="289" spans="2:20" ht="18" customHeight="1" thickBot="1" x14ac:dyDescent="0.35">
      <c r="B289" s="377">
        <v>27</v>
      </c>
      <c r="C289" s="404" t="s">
        <v>359</v>
      </c>
      <c r="D289" s="461">
        <f>SUM(D283:D288)</f>
        <v>6077021.9038831247</v>
      </c>
      <c r="E289" s="153"/>
      <c r="G289" s="142"/>
      <c r="I289" s="142"/>
      <c r="J289" s="142"/>
      <c r="K289" s="142"/>
      <c r="L289" s="142"/>
      <c r="M289" s="142"/>
      <c r="N289" s="142"/>
      <c r="O289" s="142"/>
      <c r="P289" s="142"/>
      <c r="Q289" s="142"/>
      <c r="R289" s="142"/>
      <c r="S289" s="142"/>
      <c r="T289" s="142"/>
    </row>
    <row r="290" spans="2:20" ht="18" customHeight="1" x14ac:dyDescent="0.3">
      <c r="B290" s="410"/>
      <c r="C290" s="403" t="s">
        <v>360</v>
      </c>
      <c r="D290" s="472"/>
      <c r="E290" s="153"/>
      <c r="G290" s="142"/>
      <c r="I290" s="142"/>
      <c r="J290" s="142"/>
      <c r="K290" s="142"/>
      <c r="L290" s="142"/>
      <c r="M290" s="142"/>
      <c r="N290" s="142"/>
      <c r="O290" s="142"/>
      <c r="P290" s="142"/>
      <c r="Q290" s="142"/>
      <c r="R290" s="142"/>
      <c r="S290" s="142"/>
      <c r="T290" s="142"/>
    </row>
    <row r="291" spans="2:20" ht="18" customHeight="1" x14ac:dyDescent="0.3">
      <c r="B291" s="408">
        <v>28</v>
      </c>
      <c r="C291" s="395" t="s">
        <v>361</v>
      </c>
      <c r="D291" s="455">
        <v>2198315.5150000001</v>
      </c>
      <c r="E291" s="153"/>
      <c r="G291" s="142"/>
      <c r="I291" s="142"/>
      <c r="J291" s="142"/>
      <c r="K291" s="142"/>
      <c r="L291" s="142"/>
      <c r="M291" s="142"/>
      <c r="N291" s="142"/>
      <c r="O291" s="142"/>
      <c r="P291" s="142"/>
      <c r="Q291" s="142"/>
      <c r="R291" s="142"/>
      <c r="S291" s="142"/>
      <c r="T291" s="142"/>
    </row>
    <row r="292" spans="2:20" ht="18" customHeight="1" x14ac:dyDescent="0.3">
      <c r="B292" s="408">
        <v>29</v>
      </c>
      <c r="C292" s="395" t="s">
        <v>350</v>
      </c>
      <c r="D292" s="455">
        <v>-12432.303551260902</v>
      </c>
      <c r="E292" s="153"/>
      <c r="G292" s="142"/>
      <c r="I292" s="142"/>
      <c r="J292" s="142"/>
      <c r="K292" s="142"/>
      <c r="L292" s="142"/>
      <c r="M292" s="142"/>
      <c r="N292" s="142"/>
      <c r="O292" s="142"/>
      <c r="P292" s="142"/>
      <c r="Q292" s="142"/>
      <c r="R292" s="142"/>
      <c r="S292" s="142"/>
      <c r="T292" s="142"/>
    </row>
    <row r="293" spans="2:20" ht="18" customHeight="1" x14ac:dyDescent="0.3">
      <c r="B293" s="408">
        <v>30</v>
      </c>
      <c r="C293" s="396" t="s">
        <v>351</v>
      </c>
      <c r="D293" s="455">
        <v>1004461.9961349999</v>
      </c>
      <c r="E293" s="153"/>
      <c r="G293" s="142"/>
      <c r="I293" s="142"/>
      <c r="J293" s="142"/>
      <c r="K293" s="142"/>
      <c r="L293" s="142"/>
      <c r="M293" s="142"/>
      <c r="N293" s="142"/>
      <c r="O293" s="142"/>
      <c r="P293" s="142"/>
      <c r="Q293" s="142"/>
      <c r="R293" s="142"/>
      <c r="S293" s="142"/>
      <c r="T293" s="142"/>
    </row>
    <row r="294" spans="2:20" ht="18" customHeight="1" thickBot="1" x14ac:dyDescent="0.35">
      <c r="B294" s="409">
        <v>31</v>
      </c>
      <c r="C294" s="405" t="s">
        <v>352</v>
      </c>
      <c r="D294" s="466">
        <v>1736965.0145771704</v>
      </c>
      <c r="E294" s="153"/>
      <c r="G294" s="142"/>
      <c r="I294" s="142"/>
      <c r="J294" s="142"/>
      <c r="K294" s="142"/>
      <c r="L294" s="142"/>
      <c r="M294" s="142"/>
      <c r="N294" s="142"/>
      <c r="O294" s="142"/>
      <c r="P294" s="142"/>
      <c r="Q294" s="142"/>
      <c r="R294" s="142"/>
      <c r="S294" s="142"/>
      <c r="T294" s="142"/>
    </row>
    <row r="295" spans="2:20" ht="18" customHeight="1" thickBot="1" x14ac:dyDescent="0.35">
      <c r="B295" s="377">
        <v>32</v>
      </c>
      <c r="C295" s="404" t="s">
        <v>353</v>
      </c>
      <c r="D295" s="461">
        <f>SUM(D291:D294)</f>
        <v>4927310.2221609093</v>
      </c>
      <c r="E295" s="153"/>
      <c r="G295" s="142"/>
      <c r="I295" s="142"/>
      <c r="J295" s="142"/>
      <c r="K295" s="142"/>
      <c r="L295" s="142"/>
      <c r="M295" s="142"/>
      <c r="N295" s="142"/>
      <c r="O295" s="142"/>
      <c r="P295" s="142"/>
      <c r="Q295" s="142"/>
      <c r="R295" s="142"/>
      <c r="S295" s="142"/>
      <c r="T295" s="142"/>
    </row>
    <row r="296" spans="2:20" ht="18" customHeight="1" thickBot="1" x14ac:dyDescent="0.35">
      <c r="B296" s="377">
        <v>33</v>
      </c>
      <c r="C296" s="404" t="s">
        <v>354</v>
      </c>
      <c r="D296" s="461">
        <f>+D289+D295</f>
        <v>11004332.126044035</v>
      </c>
      <c r="E296" s="153"/>
      <c r="G296" s="142"/>
      <c r="I296" s="142"/>
      <c r="J296" s="142"/>
      <c r="K296" s="142"/>
      <c r="L296" s="142"/>
      <c r="M296" s="142"/>
      <c r="N296" s="142"/>
      <c r="O296" s="142"/>
      <c r="P296" s="142"/>
      <c r="Q296" s="142"/>
      <c r="R296" s="142"/>
      <c r="S296" s="142"/>
      <c r="T296" s="142"/>
    </row>
    <row r="297" spans="2:20" x14ac:dyDescent="0.3">
      <c r="B297" s="195"/>
      <c r="C297" s="122"/>
      <c r="D297" s="653"/>
      <c r="E297" s="163"/>
      <c r="F297" s="153"/>
      <c r="I297" s="142"/>
      <c r="J297" s="142"/>
      <c r="K297" s="142"/>
      <c r="L297" s="142"/>
      <c r="M297" s="142"/>
      <c r="N297" s="142"/>
      <c r="O297" s="142"/>
      <c r="P297" s="142"/>
      <c r="Q297" s="142"/>
      <c r="R297" s="142"/>
      <c r="S297" s="142"/>
      <c r="T297" s="142"/>
    </row>
    <row r="298" spans="2:20" x14ac:dyDescent="0.3">
      <c r="E298" s="142"/>
      <c r="F298" s="142"/>
      <c r="G298" s="142"/>
      <c r="H298" s="142"/>
      <c r="I298" s="142"/>
      <c r="J298" s="142"/>
      <c r="K298" s="142"/>
      <c r="L298" s="142"/>
      <c r="M298" s="142"/>
      <c r="N298" s="142"/>
      <c r="O298" s="142"/>
      <c r="P298" s="142"/>
      <c r="Q298" s="142"/>
      <c r="R298" s="142"/>
      <c r="S298" s="142"/>
      <c r="T298" s="142"/>
    </row>
    <row r="299" spans="2:20" x14ac:dyDescent="0.3">
      <c r="B299" s="207" t="s">
        <v>362</v>
      </c>
      <c r="C299" s="127"/>
      <c r="D299" s="477"/>
      <c r="E299" s="127"/>
      <c r="F299" s="127"/>
      <c r="G299" s="142"/>
      <c r="H299" s="142"/>
      <c r="I299" s="142"/>
      <c r="J299" s="142"/>
      <c r="K299" s="142"/>
      <c r="L299" s="142"/>
      <c r="M299" s="142"/>
      <c r="N299" s="142"/>
      <c r="O299" s="142"/>
      <c r="P299" s="142"/>
      <c r="Q299" s="142"/>
      <c r="R299" s="142"/>
      <c r="S299" s="142"/>
      <c r="T299" s="142"/>
    </row>
    <row r="300" spans="2:20" ht="13.8" thickBot="1" x14ac:dyDescent="0.35">
      <c r="B300" s="124"/>
      <c r="C300" s="124"/>
      <c r="D300" s="484"/>
      <c r="E300" s="124"/>
      <c r="F300" s="124"/>
      <c r="G300" s="142"/>
      <c r="H300" s="142"/>
      <c r="I300" s="142"/>
      <c r="J300" s="142"/>
      <c r="K300" s="142"/>
      <c r="L300" s="142"/>
      <c r="M300" s="142"/>
      <c r="N300" s="142"/>
      <c r="O300" s="142"/>
      <c r="P300" s="142"/>
      <c r="Q300" s="142"/>
      <c r="R300" s="142"/>
      <c r="S300" s="142"/>
      <c r="T300" s="142"/>
    </row>
    <row r="301" spans="2:20" ht="13.8" thickBot="1" x14ac:dyDescent="0.35">
      <c r="B301" s="923" t="s">
        <v>18</v>
      </c>
      <c r="C301" s="924"/>
      <c r="D301" s="485"/>
      <c r="E301" s="154"/>
      <c r="F301" s="154"/>
      <c r="G301" s="142"/>
      <c r="H301" s="142"/>
      <c r="I301" s="142"/>
      <c r="J301" s="142"/>
      <c r="K301" s="142"/>
      <c r="L301" s="142"/>
      <c r="M301" s="142"/>
      <c r="N301" s="142"/>
      <c r="O301" s="142"/>
      <c r="P301" s="142"/>
      <c r="Q301" s="142"/>
      <c r="R301" s="142"/>
      <c r="S301" s="142"/>
      <c r="T301" s="142"/>
    </row>
    <row r="302" spans="2:20" ht="13.2" customHeight="1" x14ac:dyDescent="0.3">
      <c r="B302" s="925" t="s">
        <v>311</v>
      </c>
      <c r="C302" s="928" t="s">
        <v>312</v>
      </c>
      <c r="D302" s="936" t="s">
        <v>357</v>
      </c>
      <c r="E302" s="203"/>
      <c r="I302" s="142"/>
      <c r="J302" s="142"/>
      <c r="K302" s="142"/>
      <c r="L302" s="142"/>
      <c r="M302" s="142"/>
      <c r="N302" s="142"/>
      <c r="O302" s="142"/>
      <c r="P302" s="142"/>
      <c r="Q302" s="142"/>
      <c r="R302" s="142"/>
      <c r="S302" s="142"/>
      <c r="T302" s="142"/>
    </row>
    <row r="303" spans="2:20" x14ac:dyDescent="0.3">
      <c r="B303" s="926"/>
      <c r="C303" s="915"/>
      <c r="D303" s="937"/>
      <c r="E303" s="123"/>
      <c r="I303" s="142"/>
      <c r="J303" s="142"/>
      <c r="K303" s="142"/>
      <c r="L303" s="142"/>
      <c r="M303" s="142"/>
      <c r="N303" s="142"/>
      <c r="O303" s="142"/>
      <c r="P303" s="142"/>
      <c r="Q303" s="142"/>
      <c r="R303" s="142"/>
      <c r="S303" s="142"/>
      <c r="T303" s="142"/>
    </row>
    <row r="304" spans="2:20" ht="13.8" thickBot="1" x14ac:dyDescent="0.35">
      <c r="B304" s="927"/>
      <c r="C304" s="929"/>
      <c r="D304" s="938"/>
      <c r="E304" s="123"/>
      <c r="I304" s="142"/>
      <c r="J304" s="142"/>
      <c r="K304" s="142"/>
      <c r="L304" s="142"/>
      <c r="M304" s="142"/>
      <c r="N304" s="142"/>
      <c r="O304" s="142"/>
      <c r="P304" s="142"/>
      <c r="Q304" s="142"/>
      <c r="R304" s="142"/>
      <c r="S304" s="142"/>
      <c r="T304" s="142"/>
    </row>
    <row r="305" spans="2:20" ht="18" customHeight="1" x14ac:dyDescent="0.3">
      <c r="B305" s="406">
        <v>18</v>
      </c>
      <c r="C305" s="407" t="s">
        <v>317</v>
      </c>
      <c r="D305" s="450"/>
      <c r="E305" s="153"/>
      <c r="I305" s="142"/>
      <c r="J305" s="142"/>
      <c r="K305" s="142"/>
      <c r="L305" s="142"/>
      <c r="M305" s="142"/>
      <c r="N305" s="142"/>
      <c r="O305" s="142"/>
      <c r="P305" s="142"/>
      <c r="Q305" s="142"/>
      <c r="R305" s="142"/>
      <c r="S305" s="142"/>
      <c r="T305" s="142"/>
    </row>
    <row r="306" spans="2:20" ht="18" customHeight="1" x14ac:dyDescent="0.3">
      <c r="B306" s="408">
        <v>1</v>
      </c>
      <c r="C306" s="395" t="s">
        <v>318</v>
      </c>
      <c r="D306" s="453">
        <v>360507.851075101</v>
      </c>
      <c r="E306" s="153"/>
      <c r="G306" s="142"/>
      <c r="I306" s="208"/>
      <c r="J306" s="142"/>
      <c r="K306" s="142"/>
      <c r="L306" s="142"/>
      <c r="M306" s="142"/>
      <c r="N306" s="142"/>
      <c r="O306" s="142"/>
      <c r="P306" s="142"/>
      <c r="Q306" s="142"/>
      <c r="R306" s="142"/>
      <c r="S306" s="142"/>
      <c r="T306" s="142"/>
    </row>
    <row r="307" spans="2:20" ht="18" customHeight="1" x14ac:dyDescent="0.3">
      <c r="B307" s="408">
        <v>2</v>
      </c>
      <c r="C307" s="395" t="s">
        <v>319</v>
      </c>
      <c r="D307" s="454">
        <v>820924.14892489905</v>
      </c>
      <c r="E307" s="153"/>
      <c r="G307" s="142"/>
      <c r="I307" s="208"/>
      <c r="J307" s="142"/>
      <c r="K307" s="142"/>
      <c r="L307" s="142"/>
      <c r="M307" s="142"/>
      <c r="N307" s="142"/>
      <c r="O307" s="142"/>
      <c r="P307" s="142"/>
      <c r="Q307" s="142"/>
      <c r="R307" s="142"/>
      <c r="S307" s="142"/>
      <c r="T307" s="142"/>
    </row>
    <row r="308" spans="2:20" ht="18" customHeight="1" x14ac:dyDescent="0.3">
      <c r="B308" s="408">
        <v>3</v>
      </c>
      <c r="C308" s="395" t="s">
        <v>320</v>
      </c>
      <c r="D308" s="455"/>
      <c r="E308" s="153"/>
      <c r="G308" s="142"/>
      <c r="I308" s="208"/>
      <c r="J308" s="142"/>
      <c r="K308" s="142"/>
      <c r="L308" s="142"/>
      <c r="M308" s="142"/>
      <c r="N308" s="142"/>
      <c r="O308" s="142"/>
      <c r="P308" s="142"/>
      <c r="Q308" s="142"/>
      <c r="R308" s="142"/>
      <c r="S308" s="142"/>
      <c r="T308" s="142"/>
    </row>
    <row r="309" spans="2:20" ht="18" customHeight="1" x14ac:dyDescent="0.3">
      <c r="B309" s="408">
        <v>4</v>
      </c>
      <c r="C309" s="395" t="s">
        <v>321</v>
      </c>
      <c r="D309" s="455">
        <v>283342</v>
      </c>
      <c r="E309" s="153"/>
      <c r="G309" s="142"/>
      <c r="I309" s="208"/>
      <c r="J309" s="142"/>
      <c r="K309" s="142"/>
      <c r="L309" s="142"/>
      <c r="M309" s="142"/>
      <c r="N309" s="142"/>
      <c r="O309" s="142"/>
      <c r="P309" s="142"/>
      <c r="Q309" s="142"/>
      <c r="R309" s="142"/>
      <c r="S309" s="142"/>
      <c r="T309" s="142"/>
    </row>
    <row r="310" spans="2:20" ht="18" customHeight="1" x14ac:dyDescent="0.3">
      <c r="B310" s="408">
        <v>5</v>
      </c>
      <c r="C310" s="395" t="s">
        <v>271</v>
      </c>
      <c r="D310" s="455">
        <v>262880</v>
      </c>
      <c r="E310" s="153"/>
      <c r="G310" s="142"/>
      <c r="I310" s="208"/>
      <c r="J310" s="142"/>
      <c r="K310" s="142"/>
      <c r="L310" s="142"/>
      <c r="M310" s="142"/>
      <c r="N310" s="142"/>
      <c r="O310" s="142"/>
      <c r="P310" s="142"/>
      <c r="Q310" s="142"/>
      <c r="R310" s="142"/>
      <c r="S310" s="142"/>
      <c r="T310" s="142"/>
    </row>
    <row r="311" spans="2:20" ht="18" customHeight="1" x14ac:dyDescent="0.3">
      <c r="B311" s="408">
        <v>6</v>
      </c>
      <c r="C311" s="395" t="s">
        <v>322</v>
      </c>
      <c r="D311" s="453"/>
      <c r="E311" s="153"/>
      <c r="G311" s="142"/>
      <c r="I311" s="208"/>
      <c r="J311" s="142"/>
      <c r="K311" s="142"/>
      <c r="L311" s="142"/>
      <c r="M311" s="142"/>
      <c r="N311" s="142"/>
      <c r="O311" s="142"/>
      <c r="P311" s="142"/>
      <c r="Q311" s="142"/>
      <c r="R311" s="142"/>
      <c r="S311" s="142"/>
      <c r="T311" s="142"/>
    </row>
    <row r="312" spans="2:20" ht="18" customHeight="1" x14ac:dyDescent="0.3">
      <c r="B312" s="408">
        <v>7</v>
      </c>
      <c r="C312" s="395" t="s">
        <v>323</v>
      </c>
      <c r="D312" s="453"/>
      <c r="E312" s="153"/>
      <c r="G312" s="142"/>
      <c r="I312" s="208"/>
      <c r="J312" s="142"/>
      <c r="K312" s="142"/>
      <c r="L312" s="142"/>
      <c r="M312" s="142"/>
      <c r="N312" s="142"/>
      <c r="O312" s="142"/>
      <c r="P312" s="142"/>
      <c r="Q312" s="142"/>
      <c r="R312" s="142"/>
      <c r="S312" s="142"/>
      <c r="T312" s="142"/>
    </row>
    <row r="313" spans="2:20" ht="18" customHeight="1" x14ac:dyDescent="0.3">
      <c r="B313" s="408"/>
      <c r="C313" s="395" t="s">
        <v>324</v>
      </c>
      <c r="D313" s="453"/>
      <c r="E313" s="153"/>
      <c r="G313" s="142"/>
      <c r="I313" s="208"/>
      <c r="J313" s="142"/>
      <c r="K313" s="142"/>
      <c r="L313" s="142"/>
      <c r="M313" s="142"/>
      <c r="N313" s="142"/>
      <c r="O313" s="142"/>
      <c r="P313" s="142"/>
      <c r="Q313" s="142"/>
      <c r="R313" s="142"/>
      <c r="S313" s="142"/>
      <c r="T313" s="142"/>
    </row>
    <row r="314" spans="2:20" ht="18" customHeight="1" x14ac:dyDescent="0.3">
      <c r="B314" s="408"/>
      <c r="C314" s="395" t="s">
        <v>325</v>
      </c>
      <c r="D314" s="453"/>
      <c r="E314" s="153"/>
      <c r="G314" s="142"/>
      <c r="I314" s="208"/>
      <c r="J314" s="142"/>
      <c r="K314" s="142"/>
      <c r="L314" s="142"/>
      <c r="M314" s="142"/>
      <c r="N314" s="142"/>
      <c r="O314" s="142"/>
      <c r="P314" s="142"/>
      <c r="Q314" s="142"/>
      <c r="R314" s="142"/>
      <c r="S314" s="142"/>
      <c r="T314" s="142"/>
    </row>
    <row r="315" spans="2:20" ht="18" customHeight="1" x14ac:dyDescent="0.3">
      <c r="B315" s="408">
        <v>8</v>
      </c>
      <c r="C315" s="395" t="s">
        <v>326</v>
      </c>
      <c r="D315" s="453"/>
      <c r="E315" s="153"/>
      <c r="G315" s="142"/>
      <c r="I315" s="208"/>
      <c r="J315" s="142"/>
      <c r="K315" s="142"/>
      <c r="L315" s="142"/>
      <c r="M315" s="142"/>
      <c r="N315" s="142"/>
      <c r="O315" s="142"/>
      <c r="P315" s="142"/>
      <c r="Q315" s="142"/>
      <c r="R315" s="142"/>
      <c r="S315" s="142"/>
      <c r="T315" s="142"/>
    </row>
    <row r="316" spans="2:20" ht="18" customHeight="1" x14ac:dyDescent="0.3">
      <c r="B316" s="408"/>
      <c r="C316" s="395" t="s">
        <v>327</v>
      </c>
      <c r="D316" s="453"/>
      <c r="E316" s="153"/>
      <c r="G316" s="142"/>
      <c r="I316" s="208"/>
      <c r="J316" s="142"/>
      <c r="K316" s="142"/>
      <c r="L316" s="142"/>
      <c r="M316" s="142"/>
      <c r="N316" s="142"/>
      <c r="O316" s="142"/>
      <c r="P316" s="142"/>
      <c r="Q316" s="142"/>
      <c r="R316" s="142"/>
      <c r="S316" s="142"/>
      <c r="T316" s="142"/>
    </row>
    <row r="317" spans="2:20" ht="18" customHeight="1" thickBot="1" x14ac:dyDescent="0.35">
      <c r="B317" s="409"/>
      <c r="C317" s="399" t="s">
        <v>328</v>
      </c>
      <c r="D317" s="458"/>
      <c r="E317" s="153"/>
      <c r="G317" s="142"/>
      <c r="I317" s="208"/>
      <c r="J317" s="142"/>
      <c r="K317" s="142"/>
      <c r="L317" s="142"/>
      <c r="M317" s="142"/>
      <c r="N317" s="142"/>
      <c r="O317" s="142"/>
      <c r="P317" s="142"/>
      <c r="Q317" s="142"/>
      <c r="R317" s="142"/>
      <c r="S317" s="142"/>
      <c r="T317" s="142"/>
    </row>
    <row r="318" spans="2:20" ht="18" customHeight="1" thickBot="1" x14ac:dyDescent="0.35">
      <c r="B318" s="377">
        <v>9</v>
      </c>
      <c r="C318" s="402" t="s">
        <v>329</v>
      </c>
      <c r="D318" s="461">
        <f>SUM(D319:D322)</f>
        <v>13394988.283709999</v>
      </c>
      <c r="G318" s="142"/>
      <c r="I318" s="208"/>
      <c r="J318" s="142"/>
      <c r="K318" s="142"/>
      <c r="L318" s="142"/>
      <c r="M318" s="142"/>
      <c r="N318" s="142"/>
      <c r="O318" s="142"/>
      <c r="P318" s="142"/>
      <c r="Q318" s="142"/>
      <c r="R318" s="142"/>
      <c r="S318" s="142"/>
    </row>
    <row r="319" spans="2:20" ht="18" customHeight="1" x14ac:dyDescent="0.3">
      <c r="B319" s="410">
        <v>10</v>
      </c>
      <c r="C319" s="400" t="s">
        <v>330</v>
      </c>
      <c r="D319" s="464">
        <v>10662201</v>
      </c>
      <c r="E319" s="153"/>
      <c r="G319" s="142"/>
      <c r="I319" s="208"/>
      <c r="J319" s="142"/>
      <c r="K319" s="142"/>
      <c r="L319" s="142"/>
      <c r="M319" s="142"/>
      <c r="N319" s="142"/>
      <c r="O319" s="142"/>
      <c r="P319" s="142"/>
      <c r="Q319" s="142"/>
      <c r="R319" s="142"/>
      <c r="S319" s="142"/>
      <c r="T319" s="142"/>
    </row>
    <row r="320" spans="2:20" ht="18" customHeight="1" x14ac:dyDescent="0.3">
      <c r="B320" s="408">
        <v>11</v>
      </c>
      <c r="C320" s="395" t="s">
        <v>331</v>
      </c>
      <c r="D320" s="455">
        <v>2079921</v>
      </c>
      <c r="E320" s="153"/>
      <c r="G320" s="142"/>
      <c r="I320" s="208"/>
      <c r="J320" s="142"/>
      <c r="K320" s="142"/>
      <c r="L320" s="142"/>
      <c r="M320" s="142"/>
      <c r="N320" s="142"/>
      <c r="O320" s="142"/>
      <c r="P320" s="142"/>
      <c r="Q320" s="142"/>
      <c r="R320" s="142"/>
      <c r="S320" s="142"/>
      <c r="T320" s="142"/>
    </row>
    <row r="321" spans="2:20" ht="18" customHeight="1" x14ac:dyDescent="0.3">
      <c r="B321" s="408">
        <v>12</v>
      </c>
      <c r="C321" s="395" t="s">
        <v>332</v>
      </c>
      <c r="D321" s="455">
        <v>652866.28370999999</v>
      </c>
      <c r="E321" s="153"/>
      <c r="G321" s="142"/>
      <c r="I321" s="208"/>
      <c r="J321" s="142"/>
      <c r="K321" s="142"/>
      <c r="L321" s="142"/>
      <c r="M321" s="142"/>
      <c r="N321" s="142"/>
      <c r="O321" s="142"/>
      <c r="P321" s="142"/>
      <c r="Q321" s="142"/>
      <c r="R321" s="142"/>
      <c r="S321" s="142"/>
      <c r="T321" s="142"/>
    </row>
    <row r="322" spans="2:20" ht="18" customHeight="1" x14ac:dyDescent="0.3">
      <c r="B322" s="408">
        <v>13</v>
      </c>
      <c r="C322" s="395" t="s">
        <v>333</v>
      </c>
      <c r="D322" s="455"/>
      <c r="E322" s="153"/>
      <c r="G322" s="142"/>
      <c r="I322" s="208"/>
      <c r="J322" s="142"/>
      <c r="K322" s="142"/>
      <c r="L322" s="142"/>
      <c r="M322" s="142"/>
      <c r="N322" s="142"/>
      <c r="O322" s="142"/>
      <c r="P322" s="142"/>
      <c r="Q322" s="142"/>
      <c r="R322" s="142"/>
      <c r="S322" s="142"/>
      <c r="T322" s="142"/>
    </row>
    <row r="323" spans="2:20" ht="18" customHeight="1" x14ac:dyDescent="0.3">
      <c r="B323" s="408">
        <v>14</v>
      </c>
      <c r="C323" s="396" t="s">
        <v>334</v>
      </c>
      <c r="D323" s="455"/>
      <c r="E323" s="153"/>
      <c r="G323" s="142"/>
      <c r="I323" s="208"/>
      <c r="J323" s="142"/>
      <c r="K323" s="142"/>
      <c r="L323" s="142"/>
      <c r="M323" s="142"/>
      <c r="N323" s="142"/>
      <c r="O323" s="142"/>
      <c r="P323" s="142"/>
      <c r="Q323" s="142"/>
      <c r="R323" s="142"/>
      <c r="S323" s="142"/>
      <c r="T323" s="142"/>
    </row>
    <row r="324" spans="2:20" ht="18" customHeight="1" x14ac:dyDescent="0.3">
      <c r="B324" s="408">
        <v>15</v>
      </c>
      <c r="C324" s="396" t="s">
        <v>335</v>
      </c>
      <c r="D324" s="455">
        <v>3491150.0615716698</v>
      </c>
      <c r="E324" s="153"/>
      <c r="G324" s="142"/>
      <c r="I324" s="208"/>
      <c r="J324" s="142"/>
      <c r="K324" s="142"/>
      <c r="L324" s="142"/>
      <c r="M324" s="142"/>
      <c r="N324" s="142"/>
      <c r="O324" s="142"/>
      <c r="P324" s="142"/>
      <c r="Q324" s="142"/>
      <c r="R324" s="142"/>
      <c r="S324" s="142"/>
      <c r="T324" s="142"/>
    </row>
    <row r="325" spans="2:20" ht="18" customHeight="1" x14ac:dyDescent="0.3">
      <c r="B325" s="408">
        <v>16</v>
      </c>
      <c r="C325" s="396" t="s">
        <v>336</v>
      </c>
      <c r="D325" s="455">
        <v>2592579</v>
      </c>
      <c r="E325" s="153"/>
      <c r="G325" s="142"/>
      <c r="I325" s="208"/>
      <c r="J325" s="142"/>
      <c r="K325" s="142"/>
      <c r="L325" s="142"/>
      <c r="M325" s="142"/>
      <c r="N325" s="142"/>
      <c r="O325" s="142"/>
      <c r="P325" s="142"/>
      <c r="Q325" s="142"/>
      <c r="R325" s="142"/>
      <c r="S325" s="142"/>
      <c r="T325" s="142"/>
    </row>
    <row r="326" spans="2:20" ht="18" customHeight="1" x14ac:dyDescent="0.3">
      <c r="B326" s="408">
        <v>17</v>
      </c>
      <c r="C326" s="395" t="s">
        <v>184</v>
      </c>
      <c r="D326" s="455">
        <v>645743.93842833</v>
      </c>
      <c r="E326" s="153"/>
      <c r="G326" s="142"/>
      <c r="I326" s="208"/>
      <c r="J326" s="142"/>
      <c r="K326" s="142"/>
      <c r="L326" s="142"/>
      <c r="M326" s="142"/>
      <c r="N326" s="142"/>
      <c r="O326" s="142"/>
      <c r="P326" s="142"/>
      <c r="Q326" s="142"/>
      <c r="R326" s="142"/>
      <c r="S326" s="142"/>
      <c r="T326" s="142"/>
    </row>
    <row r="327" spans="2:20" ht="18" customHeight="1" x14ac:dyDescent="0.3">
      <c r="B327" s="408">
        <v>18</v>
      </c>
      <c r="C327" s="395" t="s">
        <v>337</v>
      </c>
      <c r="D327" s="455">
        <v>677192</v>
      </c>
      <c r="E327" s="153"/>
      <c r="G327" s="142"/>
      <c r="I327" s="208"/>
      <c r="J327" s="142"/>
      <c r="K327" s="142"/>
      <c r="L327" s="142"/>
      <c r="M327" s="142"/>
      <c r="N327" s="142"/>
      <c r="O327" s="142"/>
      <c r="P327" s="142"/>
      <c r="Q327" s="142"/>
      <c r="R327" s="142"/>
      <c r="S327" s="142"/>
      <c r="T327" s="142"/>
    </row>
    <row r="328" spans="2:20" ht="18" customHeight="1" thickBot="1" x14ac:dyDescent="0.35">
      <c r="B328" s="409">
        <v>19</v>
      </c>
      <c r="C328" s="399" t="s">
        <v>190</v>
      </c>
      <c r="D328" s="466">
        <v>697343</v>
      </c>
      <c r="E328" s="153"/>
      <c r="G328" s="142"/>
      <c r="I328" s="208"/>
      <c r="J328" s="142"/>
      <c r="K328" s="142"/>
      <c r="L328" s="142"/>
      <c r="M328" s="142"/>
      <c r="N328" s="142"/>
      <c r="O328" s="142"/>
      <c r="P328" s="142"/>
      <c r="Q328" s="142"/>
      <c r="R328" s="142"/>
      <c r="S328" s="142"/>
      <c r="T328" s="142"/>
    </row>
    <row r="329" spans="2:20" ht="18" customHeight="1" thickBot="1" x14ac:dyDescent="0.3">
      <c r="B329" s="377">
        <v>20</v>
      </c>
      <c r="C329" s="404" t="s">
        <v>358</v>
      </c>
      <c r="D329" s="461">
        <f>SUM(D306:D311)+D313+D314+D316+D317+SUM(D323:D328)+D318</f>
        <v>23226650.283709999</v>
      </c>
      <c r="E329" s="153"/>
      <c r="G329" s="142"/>
      <c r="I329" s="209"/>
      <c r="J329" s="142"/>
      <c r="K329" s="142"/>
      <c r="L329" s="142"/>
      <c r="M329" s="142"/>
      <c r="N329" s="142"/>
      <c r="O329" s="142"/>
      <c r="P329" s="142"/>
      <c r="Q329" s="142"/>
      <c r="R329" s="142"/>
      <c r="S329" s="142"/>
      <c r="T329" s="142"/>
    </row>
    <row r="330" spans="2:20" ht="18" customHeight="1" x14ac:dyDescent="0.3">
      <c r="B330" s="410"/>
      <c r="C330" s="403" t="s">
        <v>339</v>
      </c>
      <c r="D330" s="469"/>
      <c r="E330" s="153"/>
      <c r="G330" s="142"/>
      <c r="I330" s="208"/>
      <c r="J330" s="142"/>
      <c r="K330" s="142"/>
      <c r="L330" s="142"/>
      <c r="M330" s="142"/>
      <c r="N330" s="142"/>
      <c r="O330" s="142"/>
      <c r="P330" s="142"/>
      <c r="Q330" s="142"/>
      <c r="R330" s="142"/>
      <c r="S330" s="142"/>
      <c r="T330" s="142"/>
    </row>
    <row r="331" spans="2:20" ht="18" customHeight="1" x14ac:dyDescent="0.3">
      <c r="B331" s="408"/>
      <c r="C331" s="397" t="s">
        <v>340</v>
      </c>
      <c r="D331" s="453"/>
      <c r="E331" s="153"/>
      <c r="G331" s="142"/>
      <c r="I331" s="208"/>
      <c r="J331" s="142"/>
      <c r="K331" s="142"/>
      <c r="L331" s="142"/>
      <c r="M331" s="142"/>
      <c r="N331" s="142"/>
      <c r="O331" s="142"/>
      <c r="P331" s="142"/>
      <c r="Q331" s="142"/>
      <c r="R331" s="142"/>
      <c r="S331" s="142"/>
      <c r="T331" s="142"/>
    </row>
    <row r="332" spans="2:20" ht="18" customHeight="1" x14ac:dyDescent="0.25">
      <c r="B332" s="408">
        <v>21</v>
      </c>
      <c r="C332" s="395" t="s">
        <v>341</v>
      </c>
      <c r="D332" s="455">
        <v>8852716</v>
      </c>
      <c r="E332" s="153"/>
      <c r="G332" s="142"/>
      <c r="I332" s="210"/>
      <c r="J332" s="142"/>
      <c r="K332" s="142"/>
      <c r="L332" s="142"/>
      <c r="M332" s="142"/>
      <c r="N332" s="142"/>
      <c r="O332" s="142"/>
      <c r="P332" s="142"/>
      <c r="Q332" s="142"/>
      <c r="R332" s="142"/>
      <c r="S332" s="142"/>
      <c r="T332" s="142"/>
    </row>
    <row r="333" spans="2:20" ht="18" customHeight="1" x14ac:dyDescent="0.25">
      <c r="B333" s="408">
        <v>22</v>
      </c>
      <c r="C333" s="396" t="s">
        <v>342</v>
      </c>
      <c r="D333" s="455">
        <v>219266</v>
      </c>
      <c r="E333" s="153"/>
      <c r="G333" s="142"/>
      <c r="I333" s="210"/>
      <c r="J333" s="142"/>
      <c r="K333" s="142"/>
      <c r="L333" s="142"/>
      <c r="M333" s="142"/>
      <c r="N333" s="142"/>
      <c r="O333" s="142"/>
      <c r="P333" s="142"/>
      <c r="Q333" s="142"/>
      <c r="R333" s="142"/>
      <c r="S333" s="142"/>
      <c r="T333" s="142"/>
    </row>
    <row r="334" spans="2:20" ht="18" customHeight="1" x14ac:dyDescent="0.25">
      <c r="B334" s="408">
        <v>23</v>
      </c>
      <c r="C334" s="396" t="s">
        <v>343</v>
      </c>
      <c r="D334" s="455">
        <v>2776742</v>
      </c>
      <c r="E334" s="153"/>
      <c r="G334" s="142"/>
      <c r="I334" s="210"/>
      <c r="J334" s="142"/>
      <c r="K334" s="142"/>
      <c r="L334" s="142"/>
      <c r="M334" s="142"/>
      <c r="N334" s="142"/>
      <c r="O334" s="142"/>
      <c r="P334" s="142"/>
      <c r="Q334" s="142"/>
      <c r="R334" s="142"/>
      <c r="S334" s="142"/>
      <c r="T334" s="142"/>
    </row>
    <row r="335" spans="2:20" ht="18" customHeight="1" x14ac:dyDescent="0.25">
      <c r="B335" s="408">
        <v>24</v>
      </c>
      <c r="C335" s="396" t="s">
        <v>344</v>
      </c>
      <c r="D335" s="455">
        <v>614122</v>
      </c>
      <c r="E335" s="153"/>
      <c r="G335" s="142"/>
      <c r="I335" s="210"/>
      <c r="J335" s="142"/>
      <c r="K335" s="142"/>
      <c r="L335" s="142"/>
      <c r="M335" s="142"/>
      <c r="N335" s="142"/>
      <c r="O335" s="142"/>
      <c r="P335" s="142"/>
      <c r="Q335" s="142"/>
      <c r="R335" s="142"/>
      <c r="S335" s="142"/>
      <c r="T335" s="142"/>
    </row>
    <row r="336" spans="2:20" ht="18" customHeight="1" x14ac:dyDescent="0.25">
      <c r="B336" s="408">
        <v>25</v>
      </c>
      <c r="C336" s="395" t="s">
        <v>345</v>
      </c>
      <c r="D336" s="455"/>
      <c r="E336" s="153"/>
      <c r="G336" s="142"/>
      <c r="I336" s="210"/>
      <c r="J336" s="142"/>
      <c r="K336" s="142"/>
      <c r="L336" s="142"/>
      <c r="M336" s="142"/>
      <c r="N336" s="142"/>
      <c r="O336" s="142"/>
      <c r="P336" s="142"/>
      <c r="Q336" s="142"/>
      <c r="R336" s="142"/>
      <c r="S336" s="142"/>
      <c r="T336" s="142"/>
    </row>
    <row r="337" spans="2:20" ht="18" customHeight="1" thickBot="1" x14ac:dyDescent="0.3">
      <c r="B337" s="409">
        <v>26</v>
      </c>
      <c r="C337" s="405" t="s">
        <v>346</v>
      </c>
      <c r="D337" s="466">
        <v>1463797</v>
      </c>
      <c r="E337" s="153"/>
      <c r="G337" s="142"/>
      <c r="I337" s="210"/>
      <c r="J337" s="142"/>
      <c r="K337" s="142"/>
      <c r="L337" s="142"/>
      <c r="M337" s="142"/>
      <c r="N337" s="142"/>
      <c r="O337" s="142"/>
      <c r="P337" s="142"/>
      <c r="Q337" s="142"/>
      <c r="R337" s="142"/>
      <c r="S337" s="142"/>
      <c r="T337" s="142"/>
    </row>
    <row r="338" spans="2:20" ht="18" customHeight="1" thickBot="1" x14ac:dyDescent="0.35">
      <c r="B338" s="377">
        <v>27</v>
      </c>
      <c r="C338" s="404" t="s">
        <v>373</v>
      </c>
      <c r="D338" s="461">
        <f>SUM(D332:D337)</f>
        <v>13926643</v>
      </c>
      <c r="E338" s="153"/>
      <c r="G338" s="142"/>
      <c r="I338" s="211"/>
      <c r="J338" s="142"/>
      <c r="K338" s="142"/>
      <c r="L338" s="142"/>
      <c r="M338" s="142"/>
      <c r="N338" s="142"/>
      <c r="O338" s="142"/>
      <c r="P338" s="142"/>
      <c r="Q338" s="142"/>
      <c r="R338" s="142"/>
      <c r="S338" s="142"/>
      <c r="T338" s="142"/>
    </row>
    <row r="339" spans="2:20" ht="18" customHeight="1" x14ac:dyDescent="0.3">
      <c r="B339" s="410"/>
      <c r="C339" s="403" t="s">
        <v>348</v>
      </c>
      <c r="D339" s="472"/>
      <c r="E339" s="153"/>
      <c r="G339" s="142"/>
      <c r="I339" s="208"/>
      <c r="J339" s="142"/>
      <c r="K339" s="142"/>
      <c r="L339" s="142"/>
      <c r="M339" s="142"/>
      <c r="N339" s="142"/>
      <c r="O339" s="142"/>
      <c r="P339" s="142"/>
      <c r="Q339" s="142"/>
      <c r="R339" s="142"/>
      <c r="S339" s="142"/>
      <c r="T339" s="142"/>
    </row>
    <row r="340" spans="2:20" ht="18" customHeight="1" x14ac:dyDescent="0.3">
      <c r="B340" s="408">
        <v>28</v>
      </c>
      <c r="C340" s="395" t="s">
        <v>349</v>
      </c>
      <c r="D340" s="455">
        <v>3131949</v>
      </c>
      <c r="E340" s="153"/>
      <c r="G340" s="142"/>
      <c r="I340" s="208"/>
      <c r="J340" s="142"/>
      <c r="K340" s="142"/>
      <c r="L340" s="142"/>
      <c r="M340" s="142"/>
      <c r="N340" s="142"/>
      <c r="O340" s="142"/>
      <c r="P340" s="142"/>
      <c r="Q340" s="142"/>
      <c r="R340" s="142"/>
      <c r="S340" s="142"/>
      <c r="T340" s="142"/>
    </row>
    <row r="341" spans="2:20" ht="18" customHeight="1" x14ac:dyDescent="0.3">
      <c r="B341" s="408">
        <v>29</v>
      </c>
      <c r="C341" s="395" t="s">
        <v>350</v>
      </c>
      <c r="D341" s="455">
        <v>-60140</v>
      </c>
      <c r="E341" s="153"/>
      <c r="G341" s="142"/>
      <c r="I341" s="208"/>
      <c r="J341" s="142"/>
      <c r="K341" s="142"/>
      <c r="L341" s="142"/>
      <c r="M341" s="142"/>
      <c r="N341" s="142"/>
      <c r="O341" s="142"/>
      <c r="P341" s="142"/>
      <c r="Q341" s="142"/>
      <c r="R341" s="142"/>
      <c r="S341" s="142"/>
      <c r="T341" s="142"/>
    </row>
    <row r="342" spans="2:20" ht="18" customHeight="1" x14ac:dyDescent="0.3">
      <c r="B342" s="408">
        <v>30</v>
      </c>
      <c r="C342" s="396" t="s">
        <v>351</v>
      </c>
      <c r="D342" s="455"/>
      <c r="E342" s="153"/>
      <c r="G342" s="142"/>
      <c r="I342" s="208"/>
      <c r="J342" s="142"/>
      <c r="K342" s="142"/>
      <c r="L342" s="142"/>
      <c r="M342" s="142"/>
      <c r="N342" s="142"/>
      <c r="O342" s="142"/>
      <c r="P342" s="142"/>
      <c r="Q342" s="142"/>
      <c r="R342" s="142"/>
      <c r="S342" s="142"/>
      <c r="T342" s="142"/>
    </row>
    <row r="343" spans="2:20" ht="18" customHeight="1" thickBot="1" x14ac:dyDescent="0.35">
      <c r="B343" s="409">
        <v>31</v>
      </c>
      <c r="C343" s="405" t="s">
        <v>352</v>
      </c>
      <c r="D343" s="466">
        <v>6228198.1485621519</v>
      </c>
      <c r="E343" s="153"/>
      <c r="G343" s="142"/>
      <c r="I343" s="208"/>
      <c r="J343" s="142"/>
      <c r="K343" s="142"/>
      <c r="L343" s="142"/>
      <c r="M343" s="142"/>
      <c r="N343" s="142"/>
      <c r="O343" s="142"/>
      <c r="P343" s="142"/>
      <c r="Q343" s="142"/>
      <c r="R343" s="142"/>
      <c r="S343" s="142"/>
      <c r="T343" s="142"/>
    </row>
    <row r="344" spans="2:20" ht="18" customHeight="1" thickBot="1" x14ac:dyDescent="0.35">
      <c r="B344" s="377">
        <v>32</v>
      </c>
      <c r="C344" s="404" t="s">
        <v>353</v>
      </c>
      <c r="D344" s="461">
        <f>SUM(D340:D343)</f>
        <v>9300007.1485621519</v>
      </c>
      <c r="E344" s="153"/>
      <c r="G344" s="142"/>
      <c r="I344" s="211"/>
      <c r="J344" s="142"/>
      <c r="K344" s="142"/>
      <c r="L344" s="142"/>
      <c r="M344" s="142"/>
      <c r="N344" s="142"/>
      <c r="O344" s="142"/>
      <c r="P344" s="142"/>
      <c r="Q344" s="142"/>
      <c r="R344" s="142"/>
      <c r="S344" s="142"/>
      <c r="T344" s="142"/>
    </row>
    <row r="345" spans="2:20" ht="18" customHeight="1" thickBot="1" x14ac:dyDescent="0.35">
      <c r="B345" s="377">
        <v>33</v>
      </c>
      <c r="C345" s="404" t="s">
        <v>354</v>
      </c>
      <c r="D345" s="461">
        <f>+D338+D344</f>
        <v>23226650.148562152</v>
      </c>
      <c r="E345" s="153"/>
      <c r="G345" s="142"/>
      <c r="I345" s="211"/>
      <c r="J345" s="142"/>
      <c r="K345" s="142"/>
      <c r="L345" s="142"/>
      <c r="M345" s="142"/>
      <c r="N345" s="142"/>
      <c r="O345" s="142"/>
      <c r="P345" s="142"/>
      <c r="Q345" s="142"/>
      <c r="R345" s="142"/>
      <c r="S345" s="142"/>
      <c r="T345" s="142"/>
    </row>
    <row r="346" spans="2:20" x14ac:dyDescent="0.3">
      <c r="B346" s="195"/>
      <c r="C346" s="135"/>
      <c r="D346" s="163"/>
      <c r="E346" s="163"/>
      <c r="F346" s="153"/>
      <c r="I346" s="142"/>
      <c r="J346" s="142"/>
      <c r="K346" s="142"/>
      <c r="L346" s="142"/>
      <c r="M346" s="142"/>
      <c r="N346" s="142"/>
      <c r="O346" s="142"/>
      <c r="P346" s="142"/>
      <c r="Q346" s="142"/>
      <c r="R346" s="142"/>
      <c r="S346" s="142"/>
      <c r="T346" s="142"/>
    </row>
    <row r="347" spans="2:20" x14ac:dyDescent="0.3">
      <c r="B347" s="195"/>
      <c r="C347" s="122"/>
      <c r="D347" s="653"/>
      <c r="E347" s="153"/>
      <c r="F347" s="153"/>
      <c r="I347" s="142"/>
      <c r="J347" s="142"/>
      <c r="K347" s="142"/>
      <c r="L347" s="142"/>
      <c r="M347" s="142"/>
      <c r="N347" s="142"/>
      <c r="O347" s="142"/>
      <c r="P347" s="142"/>
      <c r="Q347" s="142"/>
      <c r="R347" s="142"/>
      <c r="S347" s="142"/>
      <c r="T347" s="142"/>
    </row>
    <row r="348" spans="2:20" x14ac:dyDescent="0.3">
      <c r="B348" s="941" t="s">
        <v>362</v>
      </c>
      <c r="C348" s="942"/>
      <c r="D348" s="942"/>
      <c r="E348" s="942"/>
      <c r="F348" s="942"/>
      <c r="G348" s="942"/>
      <c r="I348" s="142"/>
      <c r="J348" s="142"/>
      <c r="K348" s="142"/>
      <c r="L348" s="142"/>
      <c r="M348" s="142"/>
      <c r="N348" s="142"/>
      <c r="O348" s="142"/>
      <c r="P348" s="142"/>
      <c r="Q348" s="142"/>
      <c r="R348" s="142"/>
      <c r="S348" s="142"/>
      <c r="T348" s="142"/>
    </row>
    <row r="349" spans="2:20" ht="13.8" thickBot="1" x14ac:dyDescent="0.35">
      <c r="B349" s="124"/>
      <c r="C349" s="124"/>
      <c r="D349" s="484"/>
      <c r="E349" s="124"/>
      <c r="F349" s="124"/>
      <c r="I349" s="142"/>
      <c r="J349" s="142"/>
      <c r="K349" s="142"/>
      <c r="L349" s="142"/>
      <c r="M349" s="142"/>
      <c r="N349" s="142"/>
      <c r="O349" s="142"/>
      <c r="P349" s="142"/>
      <c r="Q349" s="142"/>
      <c r="R349" s="142"/>
      <c r="S349" s="142"/>
      <c r="T349" s="142"/>
    </row>
    <row r="350" spans="2:20" ht="13.8" thickBot="1" x14ac:dyDescent="0.35">
      <c r="B350" s="923" t="s">
        <v>20</v>
      </c>
      <c r="C350" s="924"/>
      <c r="D350" s="485"/>
      <c r="E350" s="154"/>
      <c r="F350" s="142"/>
      <c r="I350" s="142"/>
      <c r="J350" s="142"/>
      <c r="K350" s="142"/>
      <c r="L350" s="142"/>
      <c r="M350" s="142"/>
      <c r="N350" s="142"/>
      <c r="O350" s="142"/>
      <c r="P350" s="142"/>
      <c r="Q350" s="142"/>
      <c r="R350" s="142"/>
      <c r="S350" s="142"/>
      <c r="T350" s="142"/>
    </row>
    <row r="351" spans="2:20" ht="13.2" customHeight="1" x14ac:dyDescent="0.3">
      <c r="B351" s="925" t="s">
        <v>311</v>
      </c>
      <c r="C351" s="928" t="s">
        <v>312</v>
      </c>
      <c r="D351" s="936" t="s">
        <v>357</v>
      </c>
      <c r="E351" s="203"/>
      <c r="I351" s="142"/>
      <c r="J351" s="142"/>
      <c r="K351" s="142"/>
      <c r="L351" s="142"/>
      <c r="M351" s="142"/>
      <c r="N351" s="142"/>
      <c r="O351" s="142"/>
      <c r="P351" s="142"/>
      <c r="Q351" s="142"/>
      <c r="R351" s="142"/>
      <c r="S351" s="142"/>
      <c r="T351" s="142"/>
    </row>
    <row r="352" spans="2:20" x14ac:dyDescent="0.3">
      <c r="B352" s="926"/>
      <c r="C352" s="915"/>
      <c r="D352" s="937"/>
      <c r="E352" s="123"/>
      <c r="I352" s="142"/>
      <c r="J352" s="142"/>
      <c r="K352" s="142"/>
      <c r="L352" s="142"/>
      <c r="M352" s="142"/>
      <c r="N352" s="142"/>
      <c r="O352" s="142"/>
      <c r="P352" s="142"/>
      <c r="Q352" s="142"/>
      <c r="R352" s="142"/>
      <c r="S352" s="142"/>
      <c r="T352" s="142"/>
    </row>
    <row r="353" spans="2:20" ht="13.8" thickBot="1" x14ac:dyDescent="0.35">
      <c r="B353" s="927"/>
      <c r="C353" s="929"/>
      <c r="D353" s="938"/>
      <c r="E353" s="123"/>
      <c r="I353" s="142"/>
      <c r="J353" s="142"/>
      <c r="K353" s="142"/>
      <c r="L353" s="142"/>
      <c r="M353" s="142"/>
      <c r="N353" s="142"/>
      <c r="O353" s="142"/>
      <c r="P353" s="142"/>
      <c r="Q353" s="142"/>
      <c r="R353" s="142"/>
      <c r="S353" s="142"/>
      <c r="T353" s="142"/>
    </row>
    <row r="354" spans="2:20" ht="18" customHeight="1" x14ac:dyDescent="0.3">
      <c r="B354" s="448"/>
      <c r="C354" s="449" t="s">
        <v>317</v>
      </c>
      <c r="D354" s="450"/>
      <c r="E354" s="153"/>
      <c r="I354" s="142"/>
      <c r="J354" s="142"/>
      <c r="K354" s="142"/>
      <c r="L354" s="142"/>
      <c r="M354" s="142"/>
      <c r="N354" s="142"/>
      <c r="O354" s="142"/>
      <c r="P354" s="142"/>
      <c r="Q354" s="142"/>
      <c r="R354" s="142"/>
      <c r="S354" s="142"/>
      <c r="T354" s="142"/>
    </row>
    <row r="355" spans="2:20" ht="18" customHeight="1" x14ac:dyDescent="0.3">
      <c r="B355" s="451">
        <v>1</v>
      </c>
      <c r="C355" s="452" t="s">
        <v>318</v>
      </c>
      <c r="D355" s="453">
        <v>0</v>
      </c>
      <c r="E355" s="153"/>
      <c r="G355" s="142"/>
      <c r="I355" s="142"/>
      <c r="J355" s="142"/>
      <c r="K355" s="142"/>
      <c r="L355" s="142"/>
      <c r="M355" s="142"/>
      <c r="N355" s="142"/>
      <c r="O355" s="142"/>
      <c r="P355" s="142"/>
      <c r="Q355" s="142"/>
      <c r="R355" s="142"/>
      <c r="S355" s="142"/>
      <c r="T355" s="142"/>
    </row>
    <row r="356" spans="2:20" ht="18" customHeight="1" x14ac:dyDescent="0.3">
      <c r="B356" s="451">
        <v>2</v>
      </c>
      <c r="C356" s="452" t="s">
        <v>319</v>
      </c>
      <c r="D356" s="454">
        <v>6358.3617999999997</v>
      </c>
      <c r="E356" s="153"/>
      <c r="G356" s="142"/>
      <c r="I356" s="142"/>
      <c r="J356" s="142"/>
      <c r="K356" s="142"/>
      <c r="L356" s="142"/>
      <c r="M356" s="142"/>
      <c r="N356" s="142"/>
      <c r="O356" s="142"/>
      <c r="P356" s="142"/>
      <c r="Q356" s="142"/>
      <c r="R356" s="142"/>
      <c r="S356" s="142"/>
      <c r="T356" s="142"/>
    </row>
    <row r="357" spans="2:20" ht="18" customHeight="1" x14ac:dyDescent="0.3">
      <c r="B357" s="451">
        <v>3</v>
      </c>
      <c r="C357" s="452" t="s">
        <v>320</v>
      </c>
      <c r="D357" s="455">
        <v>0</v>
      </c>
      <c r="E357" s="153"/>
      <c r="G357" s="142"/>
      <c r="I357" s="142"/>
      <c r="J357" s="142"/>
      <c r="K357" s="142"/>
      <c r="L357" s="142"/>
      <c r="M357" s="142"/>
      <c r="N357" s="142"/>
      <c r="O357" s="142"/>
      <c r="P357" s="142"/>
      <c r="Q357" s="142"/>
      <c r="R357" s="142"/>
      <c r="S357" s="142"/>
      <c r="T357" s="142"/>
    </row>
    <row r="358" spans="2:20" ht="18" customHeight="1" x14ac:dyDescent="0.3">
      <c r="B358" s="451">
        <v>4</v>
      </c>
      <c r="C358" s="452" t="s">
        <v>321</v>
      </c>
      <c r="D358" s="455">
        <v>60155</v>
      </c>
      <c r="E358" s="153"/>
      <c r="G358" s="142"/>
      <c r="I358" s="142"/>
      <c r="J358" s="142"/>
      <c r="K358" s="142"/>
      <c r="L358" s="142"/>
      <c r="M358" s="142"/>
      <c r="N358" s="142"/>
      <c r="O358" s="142"/>
      <c r="P358" s="142"/>
      <c r="Q358" s="142"/>
      <c r="R358" s="142"/>
      <c r="S358" s="142"/>
      <c r="T358" s="142"/>
    </row>
    <row r="359" spans="2:20" ht="18" customHeight="1" x14ac:dyDescent="0.3">
      <c r="B359" s="451">
        <v>5</v>
      </c>
      <c r="C359" s="452" t="s">
        <v>366</v>
      </c>
      <c r="D359" s="455">
        <v>208753</v>
      </c>
      <c r="E359" s="153"/>
      <c r="G359" s="142"/>
      <c r="I359" s="142"/>
      <c r="J359" s="142"/>
      <c r="K359" s="142"/>
      <c r="L359" s="142"/>
      <c r="M359" s="142"/>
      <c r="N359" s="142"/>
      <c r="O359" s="142"/>
      <c r="P359" s="142"/>
      <c r="Q359" s="142"/>
      <c r="R359" s="142"/>
      <c r="S359" s="142"/>
      <c r="T359" s="142"/>
    </row>
    <row r="360" spans="2:20" ht="18" customHeight="1" x14ac:dyDescent="0.3">
      <c r="B360" s="451">
        <v>6</v>
      </c>
      <c r="C360" s="452" t="s">
        <v>322</v>
      </c>
      <c r="D360" s="453">
        <v>0</v>
      </c>
      <c r="E360" s="153"/>
      <c r="G360" s="142"/>
      <c r="I360" s="142"/>
      <c r="J360" s="142"/>
      <c r="K360" s="142"/>
      <c r="L360" s="142"/>
      <c r="M360" s="142"/>
      <c r="N360" s="142"/>
      <c r="O360" s="142"/>
      <c r="P360" s="142"/>
      <c r="Q360" s="142"/>
      <c r="R360" s="142"/>
      <c r="S360" s="142"/>
      <c r="T360" s="142"/>
    </row>
    <row r="361" spans="2:20" ht="18" customHeight="1" x14ac:dyDescent="0.3">
      <c r="B361" s="451">
        <v>7</v>
      </c>
      <c r="C361" s="452" t="s">
        <v>323</v>
      </c>
      <c r="D361" s="453"/>
      <c r="E361" s="153"/>
      <c r="G361" s="142"/>
      <c r="I361" s="142"/>
      <c r="J361" s="142"/>
      <c r="K361" s="142"/>
      <c r="L361" s="142"/>
      <c r="M361" s="142"/>
      <c r="N361" s="142"/>
      <c r="O361" s="142"/>
      <c r="P361" s="142"/>
      <c r="Q361" s="142"/>
      <c r="R361" s="142"/>
      <c r="S361" s="142"/>
      <c r="T361" s="142"/>
    </row>
    <row r="362" spans="2:20" ht="18" customHeight="1" x14ac:dyDescent="0.3">
      <c r="B362" s="451"/>
      <c r="C362" s="452" t="s">
        <v>367</v>
      </c>
      <c r="D362" s="453">
        <v>0</v>
      </c>
      <c r="E362" s="153"/>
      <c r="G362" s="142"/>
      <c r="I362" s="142"/>
      <c r="J362" s="142"/>
      <c r="K362" s="142"/>
      <c r="L362" s="142"/>
      <c r="M362" s="142"/>
      <c r="N362" s="142"/>
      <c r="O362" s="142"/>
      <c r="P362" s="142"/>
      <c r="Q362" s="142"/>
      <c r="R362" s="142"/>
      <c r="S362" s="142"/>
      <c r="T362" s="142"/>
    </row>
    <row r="363" spans="2:20" ht="18" customHeight="1" x14ac:dyDescent="0.3">
      <c r="B363" s="451"/>
      <c r="C363" s="452" t="s">
        <v>368</v>
      </c>
      <c r="D363" s="453">
        <v>0</v>
      </c>
      <c r="E363" s="153"/>
      <c r="G363" s="142"/>
      <c r="I363" s="142"/>
      <c r="J363" s="142"/>
      <c r="K363" s="142"/>
      <c r="L363" s="142"/>
      <c r="M363" s="142"/>
      <c r="N363" s="142"/>
      <c r="O363" s="142"/>
      <c r="P363" s="142"/>
      <c r="Q363" s="142"/>
      <c r="R363" s="142"/>
      <c r="S363" s="142"/>
      <c r="T363" s="142"/>
    </row>
    <row r="364" spans="2:20" ht="18" customHeight="1" x14ac:dyDescent="0.3">
      <c r="B364" s="451">
        <v>8</v>
      </c>
      <c r="C364" s="452" t="s">
        <v>369</v>
      </c>
      <c r="D364" s="453"/>
      <c r="E364" s="153"/>
      <c r="G364" s="142"/>
      <c r="I364" s="142"/>
      <c r="J364" s="142"/>
      <c r="K364" s="142"/>
      <c r="L364" s="142"/>
      <c r="M364" s="142"/>
      <c r="N364" s="142"/>
      <c r="O364" s="142"/>
      <c r="P364" s="142"/>
      <c r="Q364" s="142"/>
      <c r="R364" s="142"/>
      <c r="S364" s="142"/>
      <c r="T364" s="142"/>
    </row>
    <row r="365" spans="2:20" ht="18" customHeight="1" x14ac:dyDescent="0.3">
      <c r="B365" s="451"/>
      <c r="C365" s="452" t="s">
        <v>370</v>
      </c>
      <c r="D365" s="453">
        <v>0</v>
      </c>
      <c r="E365" s="153"/>
      <c r="G365" s="142"/>
      <c r="I365" s="142"/>
      <c r="J365" s="142"/>
      <c r="K365" s="142"/>
      <c r="L365" s="142"/>
      <c r="M365" s="142"/>
      <c r="N365" s="142"/>
      <c r="O365" s="142"/>
      <c r="P365" s="142"/>
      <c r="Q365" s="142"/>
      <c r="R365" s="142"/>
      <c r="S365" s="142"/>
      <c r="T365" s="142"/>
    </row>
    <row r="366" spans="2:20" ht="18" customHeight="1" thickBot="1" x14ac:dyDescent="0.35">
      <c r="B366" s="456"/>
      <c r="C366" s="457" t="s">
        <v>371</v>
      </c>
      <c r="D366" s="458">
        <v>0</v>
      </c>
      <c r="E366" s="153"/>
      <c r="G366" s="142"/>
      <c r="I366" s="142"/>
      <c r="J366" s="142"/>
      <c r="K366" s="142"/>
      <c r="L366" s="142"/>
      <c r="M366" s="142"/>
      <c r="N366" s="142"/>
      <c r="O366" s="142"/>
      <c r="P366" s="142"/>
      <c r="Q366" s="142"/>
      <c r="R366" s="142"/>
      <c r="S366" s="142"/>
      <c r="T366" s="142"/>
    </row>
    <row r="367" spans="2:20" ht="18" customHeight="1" thickBot="1" x14ac:dyDescent="0.35">
      <c r="B367" s="459">
        <v>9</v>
      </c>
      <c r="C367" s="460" t="s">
        <v>329</v>
      </c>
      <c r="D367" s="461">
        <f>SUM(D368:D371)</f>
        <v>5786017.0748178931</v>
      </c>
      <c r="G367" s="142"/>
      <c r="I367" s="142"/>
      <c r="J367" s="142"/>
      <c r="K367" s="142"/>
      <c r="L367" s="142"/>
      <c r="M367" s="142"/>
      <c r="N367" s="142"/>
      <c r="O367" s="142"/>
      <c r="P367" s="142"/>
      <c r="Q367" s="142"/>
      <c r="R367" s="142"/>
      <c r="S367" s="142"/>
    </row>
    <row r="368" spans="2:20" ht="18" customHeight="1" x14ac:dyDescent="0.3">
      <c r="B368" s="462">
        <v>10</v>
      </c>
      <c r="C368" s="463" t="s">
        <v>330</v>
      </c>
      <c r="D368" s="464">
        <v>0</v>
      </c>
      <c r="E368" s="153"/>
      <c r="G368" s="142"/>
      <c r="I368" s="142"/>
      <c r="J368" s="142"/>
      <c r="K368" s="142"/>
      <c r="L368" s="142"/>
      <c r="M368" s="142"/>
      <c r="N368" s="142"/>
      <c r="O368" s="142"/>
      <c r="P368" s="142"/>
      <c r="Q368" s="142"/>
      <c r="R368" s="142"/>
      <c r="S368" s="142"/>
      <c r="T368" s="142"/>
    </row>
    <row r="369" spans="2:20" ht="18" customHeight="1" x14ac:dyDescent="0.3">
      <c r="B369" s="451">
        <v>11</v>
      </c>
      <c r="C369" s="452" t="s">
        <v>331</v>
      </c>
      <c r="D369" s="455">
        <v>2874199.5657157525</v>
      </c>
      <c r="E369" s="153"/>
      <c r="G369" s="142"/>
      <c r="I369" s="142"/>
      <c r="J369" s="142"/>
      <c r="K369" s="142"/>
      <c r="L369" s="142"/>
      <c r="M369" s="142"/>
      <c r="N369" s="142"/>
      <c r="O369" s="142"/>
      <c r="P369" s="142"/>
      <c r="Q369" s="142"/>
      <c r="R369" s="142"/>
      <c r="S369" s="142"/>
      <c r="T369" s="142"/>
    </row>
    <row r="370" spans="2:20" ht="18" customHeight="1" x14ac:dyDescent="0.3">
      <c r="B370" s="451">
        <v>12</v>
      </c>
      <c r="C370" s="452" t="s">
        <v>332</v>
      </c>
      <c r="D370" s="455">
        <v>2781520.2439621412</v>
      </c>
      <c r="E370" s="153"/>
      <c r="G370" s="142"/>
      <c r="I370" s="142"/>
      <c r="J370" s="142"/>
      <c r="K370" s="142"/>
      <c r="L370" s="142"/>
      <c r="M370" s="142"/>
      <c r="N370" s="142"/>
      <c r="O370" s="142"/>
      <c r="P370" s="142"/>
      <c r="Q370" s="142"/>
      <c r="R370" s="142"/>
      <c r="S370" s="142"/>
      <c r="T370" s="142"/>
    </row>
    <row r="371" spans="2:20" ht="18" customHeight="1" x14ac:dyDescent="0.3">
      <c r="B371" s="451">
        <v>13</v>
      </c>
      <c r="C371" s="452" t="s">
        <v>333</v>
      </c>
      <c r="D371" s="455">
        <v>130297.26514</v>
      </c>
      <c r="E371" s="153"/>
      <c r="G371" s="142"/>
      <c r="I371" s="142"/>
      <c r="J371" s="142"/>
      <c r="K371" s="142"/>
      <c r="L371" s="142"/>
      <c r="M371" s="142"/>
      <c r="N371" s="142"/>
      <c r="O371" s="142"/>
      <c r="P371" s="142"/>
      <c r="Q371" s="142"/>
      <c r="R371" s="142"/>
      <c r="S371" s="142"/>
      <c r="T371" s="142"/>
    </row>
    <row r="372" spans="2:20" ht="18" customHeight="1" x14ac:dyDescent="0.3">
      <c r="B372" s="451">
        <v>14</v>
      </c>
      <c r="C372" s="465" t="s">
        <v>334</v>
      </c>
      <c r="D372" s="455"/>
      <c r="E372" s="153"/>
      <c r="G372" s="142"/>
      <c r="I372" s="142"/>
      <c r="J372" s="142"/>
      <c r="K372" s="142"/>
      <c r="L372" s="142"/>
      <c r="M372" s="142"/>
      <c r="N372" s="142"/>
      <c r="O372" s="142"/>
      <c r="P372" s="142"/>
      <c r="Q372" s="142"/>
      <c r="R372" s="142"/>
      <c r="S372" s="142"/>
      <c r="T372" s="142"/>
    </row>
    <row r="373" spans="2:20" ht="18" customHeight="1" x14ac:dyDescent="0.3">
      <c r="B373" s="451">
        <v>15</v>
      </c>
      <c r="C373" s="465" t="s">
        <v>335</v>
      </c>
      <c r="D373" s="455">
        <v>1003874.339572154</v>
      </c>
      <c r="E373" s="153"/>
      <c r="G373" s="142"/>
      <c r="I373" s="142"/>
      <c r="J373" s="142"/>
      <c r="K373" s="142"/>
      <c r="L373" s="142"/>
      <c r="M373" s="142"/>
      <c r="N373" s="142"/>
      <c r="O373" s="142"/>
      <c r="P373" s="142"/>
      <c r="Q373" s="142"/>
      <c r="R373" s="142"/>
      <c r="S373" s="142"/>
      <c r="T373" s="142"/>
    </row>
    <row r="374" spans="2:20" ht="18" customHeight="1" x14ac:dyDescent="0.3">
      <c r="B374" s="451">
        <v>16</v>
      </c>
      <c r="C374" s="465" t="s">
        <v>336</v>
      </c>
      <c r="D374" s="455">
        <v>1923778.7157417492</v>
      </c>
      <c r="E374" s="153"/>
      <c r="G374" s="142"/>
      <c r="I374" s="142"/>
      <c r="J374" s="142"/>
      <c r="K374" s="142"/>
      <c r="L374" s="142"/>
      <c r="M374" s="142"/>
      <c r="N374" s="142"/>
      <c r="O374" s="142"/>
      <c r="P374" s="142"/>
      <c r="Q374" s="142"/>
      <c r="R374" s="142"/>
      <c r="S374" s="142"/>
      <c r="T374" s="142"/>
    </row>
    <row r="375" spans="2:20" ht="18" customHeight="1" x14ac:dyDescent="0.3">
      <c r="B375" s="451">
        <v>17</v>
      </c>
      <c r="C375" s="452" t="s">
        <v>363</v>
      </c>
      <c r="D375" s="455">
        <v>195013.76421188234</v>
      </c>
      <c r="E375" s="153"/>
      <c r="G375" s="142"/>
      <c r="I375" s="142"/>
      <c r="J375" s="142"/>
      <c r="K375" s="142"/>
      <c r="L375" s="142"/>
      <c r="M375" s="142"/>
      <c r="N375" s="142"/>
      <c r="O375" s="142"/>
      <c r="P375" s="142"/>
      <c r="Q375" s="142"/>
      <c r="R375" s="142"/>
      <c r="S375" s="142"/>
      <c r="T375" s="142"/>
    </row>
    <row r="376" spans="2:20" ht="18" customHeight="1" x14ac:dyDescent="0.3">
      <c r="B376" s="451">
        <v>18</v>
      </c>
      <c r="C376" s="452" t="s">
        <v>364</v>
      </c>
      <c r="D376" s="455">
        <v>208471.30037000001</v>
      </c>
      <c r="E376" s="153"/>
      <c r="G376" s="142"/>
      <c r="I376" s="142"/>
      <c r="J376" s="142"/>
      <c r="K376" s="142"/>
      <c r="L376" s="142"/>
      <c r="M376" s="142"/>
      <c r="N376" s="142"/>
      <c r="O376" s="142"/>
      <c r="P376" s="142"/>
      <c r="Q376" s="142"/>
      <c r="R376" s="142"/>
      <c r="S376" s="142"/>
      <c r="T376" s="142"/>
    </row>
    <row r="377" spans="2:20" ht="18" customHeight="1" thickBot="1" x14ac:dyDescent="0.35">
      <c r="B377" s="456">
        <v>19</v>
      </c>
      <c r="C377" s="457" t="s">
        <v>365</v>
      </c>
      <c r="D377" s="466">
        <v>180262.92436000006</v>
      </c>
      <c r="E377" s="153"/>
      <c r="G377" s="142"/>
      <c r="I377" s="142"/>
      <c r="J377" s="142"/>
      <c r="K377" s="142"/>
      <c r="L377" s="142"/>
      <c r="M377" s="142"/>
      <c r="N377" s="142"/>
      <c r="O377" s="142"/>
      <c r="P377" s="142"/>
      <c r="Q377" s="142"/>
      <c r="R377" s="142"/>
      <c r="S377" s="142"/>
      <c r="T377" s="142"/>
    </row>
    <row r="378" spans="2:20" ht="18" customHeight="1" thickBot="1" x14ac:dyDescent="0.35">
      <c r="B378" s="459">
        <v>20</v>
      </c>
      <c r="C378" s="467" t="s">
        <v>358</v>
      </c>
      <c r="D378" s="461">
        <f>+SUM(D355:D360)+D362+D363+D365+D366+D367+SUM(D372:D377)</f>
        <v>9572684.4808736779</v>
      </c>
      <c r="E378" s="153">
        <v>0</v>
      </c>
      <c r="G378" s="142"/>
      <c r="I378" s="142"/>
      <c r="J378" s="142"/>
      <c r="K378" s="142"/>
      <c r="L378" s="142"/>
      <c r="M378" s="142"/>
      <c r="N378" s="142"/>
      <c r="O378" s="142"/>
      <c r="P378" s="142"/>
      <c r="Q378" s="142"/>
      <c r="R378" s="142"/>
      <c r="S378" s="142"/>
      <c r="T378" s="142"/>
    </row>
    <row r="379" spans="2:20" ht="18" customHeight="1" x14ac:dyDescent="0.3">
      <c r="B379" s="462"/>
      <c r="C379" s="468" t="s">
        <v>339</v>
      </c>
      <c r="D379" s="469"/>
      <c r="E379" s="153"/>
      <c r="G379" s="142"/>
      <c r="I379" s="142"/>
      <c r="J379" s="142"/>
      <c r="K379" s="142"/>
      <c r="L379" s="142"/>
      <c r="M379" s="142"/>
      <c r="N379" s="142"/>
      <c r="O379" s="142"/>
      <c r="P379" s="142"/>
      <c r="Q379" s="142"/>
      <c r="R379" s="142"/>
      <c r="S379" s="142"/>
      <c r="T379" s="142"/>
    </row>
    <row r="380" spans="2:20" ht="18" customHeight="1" x14ac:dyDescent="0.3">
      <c r="B380" s="451"/>
      <c r="C380" s="470" t="s">
        <v>340</v>
      </c>
      <c r="D380" s="453"/>
      <c r="E380" s="153"/>
      <c r="G380" s="142"/>
      <c r="I380" s="142"/>
      <c r="J380" s="142"/>
      <c r="K380" s="142"/>
      <c r="L380" s="142"/>
      <c r="M380" s="142"/>
      <c r="N380" s="142"/>
      <c r="O380" s="142"/>
      <c r="P380" s="142"/>
      <c r="Q380" s="142"/>
      <c r="R380" s="142"/>
      <c r="S380" s="142"/>
      <c r="T380" s="142"/>
    </row>
    <row r="381" spans="2:20" ht="18" customHeight="1" x14ac:dyDescent="0.3">
      <c r="B381" s="451">
        <v>21</v>
      </c>
      <c r="C381" s="452" t="s">
        <v>341</v>
      </c>
      <c r="D381" s="455">
        <v>4694303.2895</v>
      </c>
      <c r="E381" s="153"/>
      <c r="G381" s="142"/>
      <c r="I381" s="142"/>
      <c r="J381" s="142"/>
      <c r="K381" s="142"/>
      <c r="L381" s="142"/>
      <c r="M381" s="142"/>
      <c r="N381" s="142"/>
      <c r="O381" s="142"/>
      <c r="P381" s="142"/>
      <c r="Q381" s="142"/>
      <c r="R381" s="142"/>
      <c r="S381" s="142"/>
      <c r="T381" s="142"/>
    </row>
    <row r="382" spans="2:20" ht="18" customHeight="1" x14ac:dyDescent="0.3">
      <c r="B382" s="451">
        <v>22</v>
      </c>
      <c r="C382" s="465" t="s">
        <v>342</v>
      </c>
      <c r="D382" s="455">
        <v>141733.40875999999</v>
      </c>
      <c r="E382" s="153"/>
      <c r="G382" s="142"/>
      <c r="I382" s="142"/>
      <c r="J382" s="142"/>
      <c r="K382" s="142"/>
      <c r="L382" s="142"/>
      <c r="M382" s="142"/>
      <c r="N382" s="142"/>
      <c r="O382" s="142"/>
      <c r="P382" s="142"/>
      <c r="Q382" s="142"/>
      <c r="R382" s="142"/>
      <c r="S382" s="142"/>
      <c r="T382" s="142"/>
    </row>
    <row r="383" spans="2:20" ht="18" customHeight="1" x14ac:dyDescent="0.3">
      <c r="B383" s="451">
        <v>23</v>
      </c>
      <c r="C383" s="465" t="s">
        <v>343</v>
      </c>
      <c r="D383" s="455">
        <v>394704.30841828731</v>
      </c>
      <c r="E383" s="153"/>
      <c r="G383" s="142"/>
      <c r="I383" s="142"/>
      <c r="J383" s="142"/>
      <c r="K383" s="142"/>
      <c r="L383" s="142"/>
      <c r="M383" s="142"/>
      <c r="N383" s="142"/>
      <c r="O383" s="142"/>
      <c r="P383" s="142"/>
      <c r="Q383" s="142"/>
      <c r="R383" s="142"/>
      <c r="S383" s="142"/>
      <c r="T383" s="142"/>
    </row>
    <row r="384" spans="2:20" ht="18" customHeight="1" x14ac:dyDescent="0.3">
      <c r="B384" s="451">
        <v>24</v>
      </c>
      <c r="C384" s="465" t="s">
        <v>344</v>
      </c>
      <c r="D384" s="455">
        <v>0</v>
      </c>
      <c r="E384" s="153"/>
      <c r="G384" s="142"/>
      <c r="I384" s="142"/>
      <c r="J384" s="142"/>
      <c r="K384" s="142"/>
      <c r="L384" s="142"/>
      <c r="M384" s="142"/>
      <c r="N384" s="142"/>
      <c r="O384" s="142"/>
      <c r="P384" s="142"/>
      <c r="Q384" s="142"/>
      <c r="R384" s="142"/>
      <c r="S384" s="142"/>
      <c r="T384" s="142"/>
    </row>
    <row r="385" spans="2:20" ht="18" customHeight="1" x14ac:dyDescent="0.3">
      <c r="B385" s="451">
        <v>25</v>
      </c>
      <c r="C385" s="452" t="s">
        <v>345</v>
      </c>
      <c r="D385" s="455">
        <v>0</v>
      </c>
      <c r="E385" s="153"/>
      <c r="G385" s="142"/>
      <c r="I385" s="142"/>
      <c r="J385" s="142"/>
      <c r="K385" s="142"/>
      <c r="L385" s="142"/>
      <c r="M385" s="142"/>
      <c r="N385" s="142"/>
      <c r="O385" s="142"/>
      <c r="P385" s="142"/>
      <c r="Q385" s="142"/>
      <c r="R385" s="142"/>
      <c r="S385" s="142"/>
      <c r="T385" s="142"/>
    </row>
    <row r="386" spans="2:20" ht="18" customHeight="1" thickBot="1" x14ac:dyDescent="0.35">
      <c r="B386" s="456">
        <v>26</v>
      </c>
      <c r="C386" s="471" t="s">
        <v>346</v>
      </c>
      <c r="D386" s="466">
        <v>1702922.3447399999</v>
      </c>
      <c r="E386" s="153"/>
      <c r="G386" s="142"/>
      <c r="I386" s="142"/>
      <c r="J386" s="142"/>
      <c r="K386" s="142"/>
      <c r="L386" s="142"/>
      <c r="M386" s="142"/>
      <c r="N386" s="142"/>
      <c r="O386" s="142"/>
      <c r="P386" s="142"/>
      <c r="Q386" s="142"/>
      <c r="R386" s="142"/>
      <c r="S386" s="142"/>
      <c r="T386" s="142"/>
    </row>
    <row r="387" spans="2:20" ht="18" customHeight="1" thickBot="1" x14ac:dyDescent="0.35">
      <c r="B387" s="459">
        <v>27</v>
      </c>
      <c r="C387" s="467" t="s">
        <v>359</v>
      </c>
      <c r="D387" s="461">
        <f>SUM(D381:D386)</f>
        <v>6933663.3514182866</v>
      </c>
      <c r="E387" s="153"/>
      <c r="G387" s="142"/>
      <c r="I387" s="142"/>
      <c r="J387" s="142"/>
      <c r="K387" s="142"/>
      <c r="L387" s="142"/>
      <c r="M387" s="142"/>
      <c r="N387" s="142"/>
      <c r="O387" s="142"/>
      <c r="P387" s="142"/>
      <c r="Q387" s="142"/>
      <c r="R387" s="142"/>
      <c r="S387" s="142"/>
      <c r="T387" s="142"/>
    </row>
    <row r="388" spans="2:20" ht="18" customHeight="1" x14ac:dyDescent="0.3">
      <c r="B388" s="462"/>
      <c r="C388" s="468" t="s">
        <v>360</v>
      </c>
      <c r="D388" s="472"/>
      <c r="E388" s="153"/>
      <c r="G388" s="142"/>
      <c r="I388" s="142"/>
      <c r="J388" s="142"/>
      <c r="K388" s="142"/>
      <c r="L388" s="142"/>
      <c r="M388" s="142"/>
      <c r="N388" s="142"/>
      <c r="O388" s="142"/>
      <c r="P388" s="142"/>
      <c r="Q388" s="142"/>
      <c r="R388" s="142"/>
      <c r="S388" s="142"/>
      <c r="T388" s="142"/>
    </row>
    <row r="389" spans="2:20" ht="18" customHeight="1" x14ac:dyDescent="0.3">
      <c r="B389" s="451">
        <v>28</v>
      </c>
      <c r="C389" s="452" t="s">
        <v>361</v>
      </c>
      <c r="D389" s="455">
        <v>1150000</v>
      </c>
      <c r="E389" s="153"/>
      <c r="G389" s="142"/>
      <c r="I389" s="142"/>
      <c r="J389" s="142"/>
      <c r="K389" s="142"/>
      <c r="L389" s="142"/>
      <c r="M389" s="142"/>
      <c r="N389" s="142"/>
      <c r="O389" s="142"/>
      <c r="P389" s="142"/>
      <c r="Q389" s="142"/>
      <c r="R389" s="142"/>
      <c r="S389" s="142"/>
      <c r="T389" s="142"/>
    </row>
    <row r="390" spans="2:20" ht="18" customHeight="1" x14ac:dyDescent="0.3">
      <c r="B390" s="451">
        <v>29</v>
      </c>
      <c r="C390" s="452" t="s">
        <v>350</v>
      </c>
      <c r="D390" s="455">
        <v>67408.98281999999</v>
      </c>
      <c r="E390" s="153"/>
      <c r="G390" s="142"/>
      <c r="I390" s="142"/>
      <c r="J390" s="142"/>
      <c r="K390" s="142"/>
      <c r="L390" s="142"/>
      <c r="M390" s="142"/>
      <c r="N390" s="142"/>
      <c r="O390" s="142"/>
      <c r="P390" s="142"/>
      <c r="Q390" s="142"/>
      <c r="R390" s="142"/>
      <c r="S390" s="142"/>
      <c r="T390" s="142"/>
    </row>
    <row r="391" spans="2:20" ht="18" customHeight="1" x14ac:dyDescent="0.3">
      <c r="B391" s="451">
        <v>30</v>
      </c>
      <c r="C391" s="465" t="s">
        <v>351</v>
      </c>
      <c r="D391" s="455">
        <v>0</v>
      </c>
      <c r="E391" s="153"/>
      <c r="G391" s="142"/>
      <c r="I391" s="142"/>
      <c r="J391" s="142"/>
      <c r="K391" s="142"/>
      <c r="L391" s="142"/>
      <c r="M391" s="142"/>
      <c r="N391" s="142"/>
      <c r="O391" s="142"/>
      <c r="P391" s="142"/>
      <c r="Q391" s="142"/>
      <c r="R391" s="142"/>
      <c r="S391" s="142"/>
      <c r="T391" s="142"/>
    </row>
    <row r="392" spans="2:20" ht="18" customHeight="1" thickBot="1" x14ac:dyDescent="0.35">
      <c r="B392" s="456">
        <v>31</v>
      </c>
      <c r="C392" s="471" t="s">
        <v>352</v>
      </c>
      <c r="D392" s="466">
        <v>1421611.7519099999</v>
      </c>
      <c r="E392" s="153"/>
      <c r="G392" s="142"/>
      <c r="I392" s="142"/>
      <c r="J392" s="142"/>
      <c r="K392" s="142"/>
      <c r="L392" s="142"/>
      <c r="M392" s="142"/>
      <c r="N392" s="142"/>
      <c r="O392" s="142"/>
      <c r="P392" s="142"/>
      <c r="Q392" s="142"/>
      <c r="R392" s="142"/>
      <c r="S392" s="142"/>
      <c r="T392" s="142"/>
    </row>
    <row r="393" spans="2:20" ht="18" customHeight="1" thickBot="1" x14ac:dyDescent="0.35">
      <c r="B393" s="459">
        <v>32</v>
      </c>
      <c r="C393" s="467" t="s">
        <v>353</v>
      </c>
      <c r="D393" s="461">
        <f>SUM(D389:D392)</f>
        <v>2639020.7347299997</v>
      </c>
      <c r="E393" s="153"/>
      <c r="G393" s="142"/>
      <c r="I393" s="142"/>
      <c r="J393" s="142"/>
      <c r="K393" s="142"/>
      <c r="L393" s="142"/>
      <c r="M393" s="142"/>
      <c r="N393" s="142"/>
      <c r="O393" s="142"/>
      <c r="P393" s="142"/>
      <c r="Q393" s="142"/>
      <c r="R393" s="142"/>
      <c r="S393" s="142"/>
      <c r="T393" s="142"/>
    </row>
    <row r="394" spans="2:20" ht="18" customHeight="1" thickBot="1" x14ac:dyDescent="0.35">
      <c r="B394" s="459">
        <v>33</v>
      </c>
      <c r="C394" s="467" t="s">
        <v>354</v>
      </c>
      <c r="D394" s="461">
        <f>+D387+D393</f>
        <v>9572684.0861482862</v>
      </c>
      <c r="E394" s="153"/>
      <c r="G394" s="142"/>
      <c r="I394" s="142"/>
      <c r="J394" s="142"/>
      <c r="K394" s="142"/>
      <c r="L394" s="142"/>
      <c r="M394" s="142"/>
      <c r="N394" s="142"/>
      <c r="O394" s="142"/>
      <c r="P394" s="142"/>
      <c r="Q394" s="142"/>
      <c r="R394" s="142"/>
      <c r="S394" s="142"/>
      <c r="T394" s="142"/>
    </row>
    <row r="395" spans="2:20" x14ac:dyDescent="0.3">
      <c r="B395" s="203"/>
      <c r="C395" s="122"/>
      <c r="D395" s="653"/>
      <c r="E395" s="163"/>
      <c r="F395" s="153"/>
      <c r="I395" s="142"/>
      <c r="J395" s="142"/>
      <c r="K395" s="142"/>
      <c r="L395" s="142"/>
      <c r="M395" s="142"/>
      <c r="N395" s="142"/>
      <c r="O395" s="142"/>
      <c r="P395" s="142"/>
      <c r="Q395" s="142"/>
      <c r="R395" s="142"/>
      <c r="S395" s="142"/>
      <c r="T395" s="142"/>
    </row>
    <row r="396" spans="2:20" x14ac:dyDescent="0.3">
      <c r="B396" s="195"/>
      <c r="C396" s="122"/>
      <c r="D396" s="653"/>
      <c r="E396" s="212"/>
      <c r="F396" s="153"/>
      <c r="I396" s="142"/>
      <c r="J396" s="142"/>
      <c r="K396" s="142"/>
      <c r="L396" s="142"/>
      <c r="M396" s="142"/>
      <c r="N396" s="142"/>
      <c r="O396" s="142"/>
      <c r="P396" s="142"/>
      <c r="Q396" s="142"/>
      <c r="R396" s="142"/>
      <c r="S396" s="142"/>
      <c r="T396" s="142"/>
    </row>
    <row r="397" spans="2:20" x14ac:dyDescent="0.3">
      <c r="B397" s="941" t="s">
        <v>362</v>
      </c>
      <c r="C397" s="942"/>
      <c r="D397" s="942"/>
      <c r="E397" s="942"/>
      <c r="F397" s="942"/>
      <c r="G397" s="942"/>
      <c r="I397" s="142"/>
      <c r="J397" s="142"/>
      <c r="K397" s="142"/>
      <c r="L397" s="142"/>
      <c r="M397" s="142"/>
      <c r="N397" s="142"/>
      <c r="O397" s="142"/>
      <c r="P397" s="142"/>
      <c r="Q397" s="142"/>
      <c r="R397" s="142"/>
      <c r="S397" s="142"/>
      <c r="T397" s="142"/>
    </row>
    <row r="398" spans="2:20" ht="13.8" thickBot="1" x14ac:dyDescent="0.35">
      <c r="B398" s="124"/>
      <c r="C398" s="124"/>
      <c r="D398" s="484"/>
      <c r="E398" s="124"/>
      <c r="F398" s="124"/>
      <c r="I398" s="142"/>
      <c r="J398" s="142"/>
      <c r="K398" s="142"/>
      <c r="L398" s="142"/>
      <c r="M398" s="142"/>
      <c r="N398" s="142"/>
      <c r="O398" s="142"/>
      <c r="P398" s="142"/>
      <c r="Q398" s="142"/>
      <c r="R398" s="142"/>
      <c r="S398" s="142"/>
      <c r="T398" s="142"/>
    </row>
    <row r="399" spans="2:20" ht="13.8" thickBot="1" x14ac:dyDescent="0.35">
      <c r="B399" s="923" t="s">
        <v>22</v>
      </c>
      <c r="C399" s="924"/>
      <c r="D399" s="485"/>
      <c r="E399" s="154"/>
      <c r="F399" s="142"/>
      <c r="I399" s="142"/>
      <c r="J399" s="142"/>
      <c r="K399" s="142"/>
      <c r="L399" s="142"/>
      <c r="M399" s="142"/>
      <c r="N399" s="142"/>
      <c r="O399" s="142"/>
      <c r="P399" s="142"/>
      <c r="Q399" s="142"/>
      <c r="R399" s="142"/>
      <c r="S399" s="142"/>
      <c r="T399" s="142"/>
    </row>
    <row r="400" spans="2:20" ht="13.2" customHeight="1" x14ac:dyDescent="0.3">
      <c r="B400" s="925" t="s">
        <v>311</v>
      </c>
      <c r="C400" s="928" t="s">
        <v>312</v>
      </c>
      <c r="D400" s="936" t="s">
        <v>357</v>
      </c>
      <c r="E400" s="203"/>
      <c r="I400" s="142"/>
      <c r="J400" s="142"/>
      <c r="K400" s="142"/>
      <c r="L400" s="142"/>
      <c r="M400" s="142"/>
      <c r="N400" s="142"/>
      <c r="O400" s="142"/>
      <c r="P400" s="142"/>
      <c r="Q400" s="142"/>
      <c r="R400" s="142"/>
      <c r="S400" s="142"/>
      <c r="T400" s="142"/>
    </row>
    <row r="401" spans="2:20" x14ac:dyDescent="0.3">
      <c r="B401" s="926"/>
      <c r="C401" s="915"/>
      <c r="D401" s="937"/>
      <c r="E401" s="123"/>
      <c r="I401" s="142"/>
      <c r="J401" s="142"/>
      <c r="K401" s="142"/>
      <c r="L401" s="142"/>
      <c r="M401" s="142"/>
      <c r="N401" s="142"/>
      <c r="O401" s="142"/>
      <c r="P401" s="142"/>
      <c r="Q401" s="142"/>
      <c r="R401" s="142"/>
      <c r="S401" s="142"/>
      <c r="T401" s="142"/>
    </row>
    <row r="402" spans="2:20" ht="13.8" thickBot="1" x14ac:dyDescent="0.35">
      <c r="B402" s="927"/>
      <c r="C402" s="929"/>
      <c r="D402" s="938"/>
      <c r="E402" s="123"/>
      <c r="I402" s="142"/>
      <c r="J402" s="142"/>
      <c r="K402" s="142"/>
      <c r="L402" s="142"/>
      <c r="M402" s="142"/>
      <c r="N402" s="142"/>
      <c r="O402" s="142"/>
      <c r="P402" s="142"/>
      <c r="Q402" s="142"/>
      <c r="R402" s="142"/>
      <c r="S402" s="142"/>
      <c r="T402" s="142"/>
    </row>
    <row r="403" spans="2:20" ht="18" customHeight="1" x14ac:dyDescent="0.3">
      <c r="B403" s="448"/>
      <c r="C403" s="449" t="s">
        <v>317</v>
      </c>
      <c r="D403" s="450"/>
      <c r="E403" s="153"/>
      <c r="I403" s="142"/>
      <c r="J403" s="142"/>
      <c r="K403" s="142"/>
      <c r="L403" s="142"/>
      <c r="M403" s="142"/>
      <c r="N403" s="142"/>
      <c r="O403" s="142"/>
      <c r="P403" s="142"/>
      <c r="Q403" s="142"/>
      <c r="R403" s="142"/>
      <c r="S403" s="142"/>
      <c r="T403" s="142"/>
    </row>
    <row r="404" spans="2:20" ht="18" customHeight="1" x14ac:dyDescent="0.3">
      <c r="B404" s="451">
        <v>1</v>
      </c>
      <c r="C404" s="452" t="s">
        <v>318</v>
      </c>
      <c r="D404" s="453"/>
      <c r="E404" s="153"/>
      <c r="G404" s="142"/>
      <c r="I404" s="142"/>
      <c r="J404" s="142"/>
      <c r="K404" s="142"/>
      <c r="L404" s="142"/>
      <c r="M404" s="142"/>
      <c r="N404" s="142"/>
      <c r="O404" s="142"/>
      <c r="P404" s="142"/>
      <c r="Q404" s="142"/>
      <c r="R404" s="142"/>
      <c r="S404" s="142"/>
      <c r="T404" s="142"/>
    </row>
    <row r="405" spans="2:20" ht="18" customHeight="1" x14ac:dyDescent="0.3">
      <c r="B405" s="451">
        <v>2</v>
      </c>
      <c r="C405" s="452" t="s">
        <v>319</v>
      </c>
      <c r="D405" s="454">
        <v>11940.036300000012</v>
      </c>
      <c r="E405" s="153"/>
      <c r="G405" s="142"/>
      <c r="I405" s="142"/>
      <c r="J405" s="142"/>
      <c r="K405" s="142"/>
      <c r="L405" s="142"/>
      <c r="M405" s="142"/>
      <c r="N405" s="142"/>
      <c r="O405" s="142"/>
      <c r="P405" s="142"/>
      <c r="Q405" s="142"/>
      <c r="R405" s="142"/>
      <c r="S405" s="142"/>
      <c r="T405" s="142"/>
    </row>
    <row r="406" spans="2:20" ht="18" customHeight="1" x14ac:dyDescent="0.3">
      <c r="B406" s="451">
        <v>3</v>
      </c>
      <c r="C406" s="452" t="s">
        <v>320</v>
      </c>
      <c r="D406" s="455"/>
      <c r="E406" s="153"/>
      <c r="G406" s="142"/>
      <c r="I406" s="142"/>
      <c r="J406" s="142"/>
      <c r="K406" s="142"/>
      <c r="L406" s="142"/>
      <c r="M406" s="142"/>
      <c r="N406" s="142"/>
      <c r="O406" s="142"/>
      <c r="P406" s="142"/>
      <c r="Q406" s="142"/>
      <c r="R406" s="142"/>
      <c r="S406" s="142"/>
      <c r="T406" s="142"/>
    </row>
    <row r="407" spans="2:20" ht="18" customHeight="1" x14ac:dyDescent="0.3">
      <c r="B407" s="451">
        <v>4</v>
      </c>
      <c r="C407" s="452" t="s">
        <v>321</v>
      </c>
      <c r="D407" s="455">
        <v>133396.72094</v>
      </c>
      <c r="E407" s="153"/>
      <c r="G407" s="142"/>
      <c r="I407" s="142"/>
      <c r="J407" s="142"/>
      <c r="K407" s="142"/>
      <c r="L407" s="142"/>
      <c r="M407" s="142"/>
      <c r="N407" s="142"/>
      <c r="O407" s="142"/>
      <c r="P407" s="142"/>
      <c r="Q407" s="142"/>
      <c r="R407" s="142"/>
      <c r="S407" s="142"/>
      <c r="T407" s="142"/>
    </row>
    <row r="408" spans="2:20" ht="18" customHeight="1" x14ac:dyDescent="0.3">
      <c r="B408" s="451">
        <v>5</v>
      </c>
      <c r="C408" s="452" t="s">
        <v>366</v>
      </c>
      <c r="D408" s="455">
        <v>215881.01779999991</v>
      </c>
      <c r="E408" s="153"/>
      <c r="G408" s="142"/>
      <c r="I408" s="142"/>
      <c r="J408" s="142"/>
      <c r="K408" s="142"/>
      <c r="L408" s="142"/>
      <c r="M408" s="142"/>
      <c r="N408" s="142"/>
      <c r="O408" s="142"/>
      <c r="P408" s="142"/>
      <c r="Q408" s="142"/>
      <c r="R408" s="142"/>
      <c r="S408" s="142"/>
      <c r="T408" s="142"/>
    </row>
    <row r="409" spans="2:20" ht="18" customHeight="1" x14ac:dyDescent="0.3">
      <c r="B409" s="451">
        <v>6</v>
      </c>
      <c r="C409" s="452" t="s">
        <v>322</v>
      </c>
      <c r="D409" s="453"/>
      <c r="E409" s="153"/>
      <c r="G409" s="142"/>
      <c r="I409" s="142"/>
      <c r="J409" s="142"/>
      <c r="K409" s="142"/>
      <c r="L409" s="142"/>
      <c r="M409" s="142"/>
      <c r="N409" s="142"/>
      <c r="O409" s="142"/>
      <c r="P409" s="142"/>
      <c r="Q409" s="142"/>
      <c r="R409" s="142"/>
      <c r="S409" s="142"/>
      <c r="T409" s="142"/>
    </row>
    <row r="410" spans="2:20" ht="18" customHeight="1" x14ac:dyDescent="0.3">
      <c r="B410" s="451">
        <v>7</v>
      </c>
      <c r="C410" s="452" t="s">
        <v>323</v>
      </c>
      <c r="D410" s="453"/>
      <c r="E410" s="153"/>
      <c r="G410" s="142"/>
      <c r="I410" s="142"/>
      <c r="J410" s="142"/>
      <c r="K410" s="142"/>
      <c r="L410" s="142"/>
      <c r="M410" s="142"/>
      <c r="N410" s="142"/>
      <c r="O410" s="142"/>
      <c r="P410" s="142"/>
      <c r="Q410" s="142"/>
      <c r="R410" s="142"/>
      <c r="S410" s="142"/>
      <c r="T410" s="142"/>
    </row>
    <row r="411" spans="2:20" ht="18" customHeight="1" x14ac:dyDescent="0.3">
      <c r="B411" s="451"/>
      <c r="C411" s="452" t="s">
        <v>367</v>
      </c>
      <c r="D411" s="453"/>
      <c r="E411" s="153"/>
      <c r="G411" s="142"/>
      <c r="I411" s="142"/>
      <c r="J411" s="142"/>
      <c r="K411" s="142"/>
      <c r="L411" s="142"/>
      <c r="M411" s="142"/>
      <c r="N411" s="142"/>
      <c r="O411" s="142"/>
      <c r="P411" s="142"/>
      <c r="Q411" s="142"/>
      <c r="R411" s="142"/>
      <c r="S411" s="142"/>
      <c r="T411" s="142"/>
    </row>
    <row r="412" spans="2:20" ht="18" customHeight="1" x14ac:dyDescent="0.3">
      <c r="B412" s="451"/>
      <c r="C412" s="452" t="s">
        <v>368</v>
      </c>
      <c r="D412" s="453"/>
      <c r="E412" s="153"/>
      <c r="G412" s="142"/>
      <c r="I412" s="142"/>
      <c r="J412" s="142"/>
      <c r="K412" s="142"/>
      <c r="L412" s="142"/>
      <c r="M412" s="142"/>
      <c r="N412" s="142"/>
      <c r="O412" s="142"/>
      <c r="P412" s="142"/>
      <c r="Q412" s="142"/>
      <c r="R412" s="142"/>
      <c r="S412" s="142"/>
      <c r="T412" s="142"/>
    </row>
    <row r="413" spans="2:20" ht="18" customHeight="1" x14ac:dyDescent="0.3">
      <c r="B413" s="451">
        <v>8</v>
      </c>
      <c r="C413" s="452" t="s">
        <v>369</v>
      </c>
      <c r="D413" s="453"/>
      <c r="E413" s="153"/>
      <c r="G413" s="142"/>
      <c r="I413" s="142"/>
      <c r="J413" s="142"/>
      <c r="K413" s="142"/>
      <c r="L413" s="142"/>
      <c r="M413" s="142"/>
      <c r="N413" s="142"/>
      <c r="O413" s="142"/>
      <c r="P413" s="142"/>
      <c r="Q413" s="142"/>
      <c r="R413" s="142"/>
      <c r="S413" s="142"/>
      <c r="T413" s="142"/>
    </row>
    <row r="414" spans="2:20" ht="18" customHeight="1" x14ac:dyDescent="0.3">
      <c r="B414" s="451"/>
      <c r="C414" s="452" t="s">
        <v>370</v>
      </c>
      <c r="D414" s="453"/>
      <c r="E414" s="153"/>
      <c r="G414" s="142"/>
      <c r="I414" s="142"/>
      <c r="J414" s="142"/>
      <c r="K414" s="142"/>
      <c r="L414" s="142"/>
      <c r="M414" s="142"/>
      <c r="N414" s="142"/>
      <c r="O414" s="142"/>
      <c r="P414" s="142"/>
      <c r="Q414" s="142"/>
      <c r="R414" s="142"/>
      <c r="S414" s="142"/>
      <c r="T414" s="142"/>
    </row>
    <row r="415" spans="2:20" ht="18" customHeight="1" thickBot="1" x14ac:dyDescent="0.35">
      <c r="B415" s="456"/>
      <c r="C415" s="457" t="s">
        <v>371</v>
      </c>
      <c r="D415" s="458">
        <v>28367.175159999966</v>
      </c>
      <c r="E415" s="153"/>
      <c r="G415" s="142"/>
      <c r="I415" s="142"/>
      <c r="J415" s="142"/>
      <c r="K415" s="142"/>
      <c r="L415" s="142"/>
      <c r="M415" s="142"/>
      <c r="N415" s="142"/>
      <c r="O415" s="142"/>
      <c r="P415" s="142"/>
      <c r="Q415" s="142"/>
      <c r="R415" s="142"/>
      <c r="S415" s="142"/>
      <c r="T415" s="142"/>
    </row>
    <row r="416" spans="2:20" ht="18" customHeight="1" thickBot="1" x14ac:dyDescent="0.35">
      <c r="B416" s="459">
        <v>9</v>
      </c>
      <c r="C416" s="460" t="s">
        <v>329</v>
      </c>
      <c r="D416" s="461">
        <f>SUM(D417:D420)</f>
        <v>12918968.278470002</v>
      </c>
      <c r="G416" s="142"/>
      <c r="I416" s="142"/>
      <c r="J416" s="142"/>
      <c r="K416" s="142"/>
      <c r="L416" s="142"/>
      <c r="M416" s="142"/>
      <c r="N416" s="142"/>
      <c r="O416" s="142"/>
      <c r="P416" s="142"/>
      <c r="Q416" s="142"/>
      <c r="R416" s="142"/>
      <c r="S416" s="142"/>
    </row>
    <row r="417" spans="2:20" ht="18" customHeight="1" x14ac:dyDescent="0.3">
      <c r="B417" s="462">
        <v>10</v>
      </c>
      <c r="C417" s="463" t="s">
        <v>330</v>
      </c>
      <c r="D417" s="464"/>
      <c r="E417" s="153"/>
      <c r="G417" s="142"/>
      <c r="I417" s="142"/>
      <c r="J417" s="142"/>
      <c r="K417" s="142"/>
      <c r="L417" s="142"/>
      <c r="M417" s="142"/>
      <c r="N417" s="142"/>
      <c r="O417" s="142"/>
      <c r="P417" s="142"/>
      <c r="Q417" s="142"/>
      <c r="R417" s="142"/>
      <c r="S417" s="142"/>
      <c r="T417" s="142"/>
    </row>
    <row r="418" spans="2:20" ht="18" customHeight="1" x14ac:dyDescent="0.3">
      <c r="B418" s="451">
        <v>11</v>
      </c>
      <c r="C418" s="452" t="s">
        <v>331</v>
      </c>
      <c r="D418" s="455">
        <v>3326919.1880999999</v>
      </c>
      <c r="E418" s="153"/>
      <c r="G418" s="142"/>
      <c r="I418" s="142"/>
      <c r="J418" s="142"/>
      <c r="K418" s="142"/>
      <c r="L418" s="142"/>
      <c r="M418" s="142"/>
      <c r="N418" s="142"/>
      <c r="O418" s="142"/>
      <c r="P418" s="142"/>
      <c r="Q418" s="142"/>
      <c r="R418" s="142"/>
      <c r="S418" s="142"/>
      <c r="T418" s="142"/>
    </row>
    <row r="419" spans="2:20" ht="18" customHeight="1" x14ac:dyDescent="0.3">
      <c r="B419" s="451">
        <v>12</v>
      </c>
      <c r="C419" s="452" t="s">
        <v>332</v>
      </c>
      <c r="D419" s="455">
        <v>9541980.1449700017</v>
      </c>
      <c r="E419" s="153"/>
      <c r="G419" s="142"/>
      <c r="I419" s="142"/>
      <c r="J419" s="142"/>
      <c r="K419" s="142"/>
      <c r="L419" s="142"/>
      <c r="M419" s="142"/>
      <c r="N419" s="142"/>
      <c r="O419" s="142"/>
      <c r="P419" s="142"/>
      <c r="Q419" s="142"/>
      <c r="R419" s="142"/>
      <c r="S419" s="142"/>
      <c r="T419" s="142"/>
    </row>
    <row r="420" spans="2:20" ht="18" customHeight="1" x14ac:dyDescent="0.3">
      <c r="B420" s="451">
        <v>13</v>
      </c>
      <c r="C420" s="452" t="s">
        <v>333</v>
      </c>
      <c r="D420" s="455">
        <v>50068.945399999975</v>
      </c>
      <c r="E420" s="153"/>
      <c r="G420" s="142"/>
      <c r="I420" s="142"/>
      <c r="J420" s="142"/>
      <c r="K420" s="142"/>
      <c r="L420" s="142"/>
      <c r="M420" s="142"/>
      <c r="N420" s="142"/>
      <c r="O420" s="142"/>
      <c r="P420" s="142"/>
      <c r="Q420" s="142"/>
      <c r="R420" s="142"/>
      <c r="S420" s="142"/>
      <c r="T420" s="142"/>
    </row>
    <row r="421" spans="2:20" ht="18" customHeight="1" x14ac:dyDescent="0.3">
      <c r="B421" s="451">
        <v>14</v>
      </c>
      <c r="C421" s="465" t="s">
        <v>334</v>
      </c>
      <c r="D421" s="455"/>
      <c r="E421" s="153"/>
      <c r="G421" s="142"/>
      <c r="I421" s="142"/>
      <c r="J421" s="142"/>
      <c r="K421" s="142"/>
      <c r="L421" s="142"/>
      <c r="M421" s="142"/>
      <c r="N421" s="142"/>
      <c r="O421" s="142"/>
      <c r="P421" s="142"/>
      <c r="Q421" s="142"/>
      <c r="R421" s="142"/>
      <c r="S421" s="142"/>
      <c r="T421" s="142"/>
    </row>
    <row r="422" spans="2:20" ht="18" customHeight="1" x14ac:dyDescent="0.3">
      <c r="B422" s="451">
        <v>15</v>
      </c>
      <c r="C422" s="465" t="s">
        <v>335</v>
      </c>
      <c r="D422" s="455">
        <v>1357586.2489900005</v>
      </c>
      <c r="E422" s="153"/>
      <c r="G422" s="142"/>
      <c r="I422" s="142"/>
      <c r="J422" s="142"/>
      <c r="K422" s="142"/>
      <c r="L422" s="142"/>
      <c r="M422" s="142"/>
      <c r="N422" s="142"/>
      <c r="O422" s="142"/>
      <c r="P422" s="142"/>
      <c r="Q422" s="142"/>
      <c r="R422" s="142"/>
      <c r="S422" s="142"/>
      <c r="T422" s="142"/>
    </row>
    <row r="423" spans="2:20" ht="18" customHeight="1" x14ac:dyDescent="0.3">
      <c r="B423" s="451">
        <v>16</v>
      </c>
      <c r="C423" s="465" t="s">
        <v>336</v>
      </c>
      <c r="D423" s="455">
        <v>2068928.2443400002</v>
      </c>
      <c r="E423" s="153"/>
      <c r="G423" s="142"/>
      <c r="I423" s="142"/>
      <c r="J423" s="142"/>
      <c r="K423" s="142"/>
      <c r="L423" s="142"/>
      <c r="M423" s="142"/>
      <c r="N423" s="142"/>
      <c r="O423" s="142"/>
      <c r="P423" s="142"/>
      <c r="Q423" s="142"/>
      <c r="R423" s="142"/>
      <c r="S423" s="142"/>
      <c r="T423" s="142"/>
    </row>
    <row r="424" spans="2:20" ht="18" customHeight="1" x14ac:dyDescent="0.3">
      <c r="B424" s="451">
        <v>17</v>
      </c>
      <c r="C424" s="452" t="s">
        <v>363</v>
      </c>
      <c r="D424" s="455">
        <v>712907.54914573883</v>
      </c>
      <c r="E424" s="153"/>
      <c r="G424" s="142"/>
      <c r="I424" s="142"/>
      <c r="J424" s="142"/>
      <c r="K424" s="142"/>
      <c r="L424" s="142"/>
      <c r="M424" s="142"/>
      <c r="N424" s="142"/>
      <c r="O424" s="142"/>
      <c r="P424" s="142"/>
      <c r="Q424" s="142"/>
      <c r="R424" s="142"/>
      <c r="S424" s="142"/>
      <c r="T424" s="142"/>
    </row>
    <row r="425" spans="2:20" ht="18" customHeight="1" x14ac:dyDescent="0.3">
      <c r="B425" s="451">
        <v>18</v>
      </c>
      <c r="C425" s="452" t="s">
        <v>364</v>
      </c>
      <c r="D425" s="455"/>
      <c r="E425" s="153"/>
      <c r="G425" s="142"/>
      <c r="I425" s="142"/>
      <c r="J425" s="142"/>
      <c r="K425" s="142"/>
      <c r="L425" s="142"/>
      <c r="M425" s="142"/>
      <c r="N425" s="142"/>
      <c r="O425" s="142"/>
      <c r="P425" s="142"/>
      <c r="Q425" s="142"/>
      <c r="R425" s="142"/>
      <c r="S425" s="142"/>
      <c r="T425" s="142"/>
    </row>
    <row r="426" spans="2:20" ht="18" customHeight="1" thickBot="1" x14ac:dyDescent="0.35">
      <c r="B426" s="456">
        <v>19</v>
      </c>
      <c r="C426" s="457" t="s">
        <v>365</v>
      </c>
      <c r="D426" s="466">
        <v>823869.11442999658</v>
      </c>
      <c r="E426" s="153"/>
      <c r="G426" s="142"/>
      <c r="I426" s="142"/>
      <c r="J426" s="142"/>
      <c r="K426" s="142"/>
      <c r="L426" s="142"/>
      <c r="M426" s="142"/>
      <c r="N426" s="142"/>
      <c r="O426" s="142"/>
      <c r="P426" s="142"/>
      <c r="Q426" s="142"/>
      <c r="R426" s="142"/>
      <c r="S426" s="142"/>
      <c r="T426" s="142"/>
    </row>
    <row r="427" spans="2:20" ht="18" customHeight="1" thickBot="1" x14ac:dyDescent="0.35">
      <c r="B427" s="459">
        <v>20</v>
      </c>
      <c r="C427" s="467" t="s">
        <v>358</v>
      </c>
      <c r="D427" s="461">
        <f>+SUM(D404:D409)+D411+D412+D414+D415+D416+SUM(D421:D426)</f>
        <v>18271844.385575738</v>
      </c>
      <c r="E427" s="153"/>
      <c r="G427" s="142"/>
      <c r="I427" s="142"/>
      <c r="J427" s="142"/>
      <c r="K427" s="142"/>
      <c r="L427" s="142"/>
      <c r="M427" s="142"/>
      <c r="N427" s="142"/>
      <c r="O427" s="142"/>
      <c r="P427" s="142"/>
      <c r="Q427" s="142"/>
      <c r="R427" s="142"/>
      <c r="S427" s="142"/>
      <c r="T427" s="142"/>
    </row>
    <row r="428" spans="2:20" ht="18" customHeight="1" x14ac:dyDescent="0.3">
      <c r="B428" s="462"/>
      <c r="C428" s="468" t="s">
        <v>339</v>
      </c>
      <c r="D428" s="469"/>
      <c r="E428" s="153"/>
      <c r="G428" s="142"/>
      <c r="I428" s="142"/>
      <c r="J428" s="142"/>
      <c r="K428" s="142"/>
      <c r="L428" s="142"/>
      <c r="M428" s="142"/>
      <c r="N428" s="142"/>
      <c r="O428" s="142"/>
      <c r="P428" s="142"/>
      <c r="Q428" s="142"/>
      <c r="R428" s="142"/>
      <c r="S428" s="142"/>
      <c r="T428" s="142"/>
    </row>
    <row r="429" spans="2:20" ht="18" customHeight="1" x14ac:dyDescent="0.3">
      <c r="B429" s="451"/>
      <c r="C429" s="470" t="s">
        <v>340</v>
      </c>
      <c r="D429" s="453"/>
      <c r="E429" s="153"/>
      <c r="G429" s="142"/>
      <c r="I429" s="142"/>
      <c r="J429" s="142"/>
      <c r="K429" s="142"/>
      <c r="L429" s="142"/>
      <c r="M429" s="142"/>
      <c r="N429" s="142"/>
      <c r="O429" s="142"/>
      <c r="P429" s="142"/>
      <c r="Q429" s="142"/>
      <c r="R429" s="142"/>
      <c r="S429" s="142"/>
      <c r="T429" s="142"/>
    </row>
    <row r="430" spans="2:20" ht="18" customHeight="1" x14ac:dyDescent="0.3">
      <c r="B430" s="451">
        <v>21</v>
      </c>
      <c r="C430" s="452" t="s">
        <v>341</v>
      </c>
      <c r="D430" s="455">
        <v>8515097.2506400272</v>
      </c>
      <c r="E430" s="153"/>
      <c r="G430" s="142"/>
      <c r="I430" s="142"/>
      <c r="J430" s="142"/>
      <c r="K430" s="142"/>
      <c r="L430" s="142"/>
      <c r="M430" s="142"/>
      <c r="N430" s="142"/>
      <c r="O430" s="142"/>
      <c r="P430" s="142"/>
      <c r="Q430" s="142"/>
      <c r="R430" s="142"/>
      <c r="S430" s="142"/>
      <c r="T430" s="142"/>
    </row>
    <row r="431" spans="2:20" ht="18" customHeight="1" x14ac:dyDescent="0.3">
      <c r="B431" s="451">
        <v>22</v>
      </c>
      <c r="C431" s="465" t="s">
        <v>342</v>
      </c>
      <c r="D431" s="455">
        <v>57727.148999999998</v>
      </c>
      <c r="E431" s="153"/>
      <c r="G431" s="142"/>
      <c r="I431" s="142"/>
      <c r="J431" s="142"/>
      <c r="K431" s="142"/>
      <c r="L431" s="142"/>
      <c r="M431" s="142"/>
      <c r="N431" s="142"/>
      <c r="O431" s="142"/>
      <c r="P431" s="142"/>
      <c r="Q431" s="142"/>
      <c r="R431" s="142"/>
      <c r="S431" s="142"/>
      <c r="T431" s="142"/>
    </row>
    <row r="432" spans="2:20" ht="18" customHeight="1" x14ac:dyDescent="0.3">
      <c r="B432" s="451">
        <v>23</v>
      </c>
      <c r="C432" s="465" t="s">
        <v>343</v>
      </c>
      <c r="D432" s="455">
        <v>1155538.0541100015</v>
      </c>
      <c r="E432" s="153"/>
      <c r="G432" s="142"/>
      <c r="I432" s="142"/>
      <c r="J432" s="142"/>
      <c r="K432" s="142"/>
      <c r="L432" s="142"/>
      <c r="M432" s="142"/>
      <c r="N432" s="142"/>
      <c r="O432" s="142"/>
      <c r="P432" s="142"/>
      <c r="Q432" s="142"/>
      <c r="R432" s="142"/>
      <c r="S432" s="142"/>
      <c r="T432" s="142"/>
    </row>
    <row r="433" spans="2:20" ht="18" customHeight="1" x14ac:dyDescent="0.3">
      <c r="B433" s="451">
        <v>24</v>
      </c>
      <c r="C433" s="465" t="s">
        <v>344</v>
      </c>
      <c r="D433" s="455">
        <v>0</v>
      </c>
      <c r="E433" s="153"/>
      <c r="G433" s="142"/>
      <c r="I433" s="142"/>
      <c r="J433" s="142"/>
      <c r="K433" s="142"/>
      <c r="L433" s="142"/>
      <c r="M433" s="142"/>
      <c r="N433" s="142"/>
      <c r="O433" s="142"/>
      <c r="P433" s="142"/>
      <c r="Q433" s="142"/>
      <c r="R433" s="142"/>
      <c r="S433" s="142"/>
      <c r="T433" s="142"/>
    </row>
    <row r="434" spans="2:20" ht="18" customHeight="1" x14ac:dyDescent="0.3">
      <c r="B434" s="451">
        <v>25</v>
      </c>
      <c r="C434" s="452" t="s">
        <v>345</v>
      </c>
      <c r="D434" s="455">
        <v>141634.76752000005</v>
      </c>
      <c r="E434" s="153"/>
      <c r="G434" s="142"/>
      <c r="I434" s="142"/>
      <c r="J434" s="142"/>
      <c r="K434" s="142"/>
      <c r="L434" s="142"/>
      <c r="M434" s="142"/>
      <c r="N434" s="142"/>
      <c r="O434" s="142"/>
      <c r="P434" s="142"/>
      <c r="Q434" s="142"/>
      <c r="R434" s="142"/>
      <c r="S434" s="142"/>
      <c r="T434" s="142"/>
    </row>
    <row r="435" spans="2:20" ht="18" customHeight="1" thickBot="1" x14ac:dyDescent="0.35">
      <c r="B435" s="456">
        <v>26</v>
      </c>
      <c r="C435" s="471" t="s">
        <v>346</v>
      </c>
      <c r="D435" s="466">
        <v>2280254.2165399962</v>
      </c>
      <c r="E435" s="153"/>
      <c r="G435" s="142"/>
      <c r="I435" s="142"/>
      <c r="J435" s="142"/>
      <c r="K435" s="142"/>
      <c r="L435" s="142"/>
      <c r="M435" s="142"/>
      <c r="N435" s="142"/>
      <c r="O435" s="142"/>
      <c r="P435" s="142"/>
      <c r="Q435" s="142"/>
      <c r="R435" s="142"/>
      <c r="S435" s="142"/>
      <c r="T435" s="142"/>
    </row>
    <row r="436" spans="2:20" ht="18" customHeight="1" thickBot="1" x14ac:dyDescent="0.35">
      <c r="B436" s="459">
        <v>27</v>
      </c>
      <c r="C436" s="467" t="s">
        <v>359</v>
      </c>
      <c r="D436" s="461">
        <f>SUM(D430:D435)</f>
        <v>12150251.437810024</v>
      </c>
      <c r="E436" s="153"/>
      <c r="G436" s="142"/>
      <c r="I436" s="142"/>
      <c r="J436" s="142"/>
      <c r="K436" s="142"/>
      <c r="L436" s="142"/>
      <c r="M436" s="142"/>
      <c r="N436" s="142"/>
      <c r="O436" s="142"/>
      <c r="P436" s="142"/>
      <c r="Q436" s="142"/>
      <c r="R436" s="142"/>
      <c r="S436" s="142"/>
      <c r="T436" s="142"/>
    </row>
    <row r="437" spans="2:20" ht="18" customHeight="1" x14ac:dyDescent="0.3">
      <c r="B437" s="462"/>
      <c r="C437" s="468" t="s">
        <v>360</v>
      </c>
      <c r="D437" s="472"/>
      <c r="E437" s="153"/>
      <c r="G437" s="142"/>
      <c r="I437" s="142"/>
      <c r="J437" s="142"/>
      <c r="K437" s="142"/>
      <c r="L437" s="142"/>
      <c r="M437" s="142"/>
      <c r="N437" s="142"/>
      <c r="O437" s="142"/>
      <c r="P437" s="142"/>
      <c r="Q437" s="142"/>
      <c r="R437" s="142"/>
      <c r="S437" s="142"/>
      <c r="T437" s="142"/>
    </row>
    <row r="438" spans="2:20" ht="18" customHeight="1" x14ac:dyDescent="0.3">
      <c r="B438" s="451">
        <v>28</v>
      </c>
      <c r="C438" s="452" t="s">
        <v>361</v>
      </c>
      <c r="D438" s="455">
        <v>800000</v>
      </c>
      <c r="E438" s="176"/>
      <c r="G438" s="142"/>
      <c r="I438" s="142"/>
      <c r="J438" s="142"/>
      <c r="K438" s="142"/>
      <c r="L438" s="142"/>
      <c r="M438" s="142"/>
      <c r="N438" s="142"/>
      <c r="O438" s="142"/>
      <c r="P438" s="142"/>
      <c r="Q438" s="142"/>
      <c r="R438" s="142"/>
      <c r="S438" s="142"/>
      <c r="T438" s="142"/>
    </row>
    <row r="439" spans="2:20" ht="18" customHeight="1" x14ac:dyDescent="0.3">
      <c r="B439" s="451">
        <v>29</v>
      </c>
      <c r="C439" s="452" t="s">
        <v>350</v>
      </c>
      <c r="D439" s="455">
        <v>248462.02851000012</v>
      </c>
      <c r="E439" s="153"/>
      <c r="G439" s="142"/>
      <c r="I439" s="142"/>
      <c r="J439" s="142"/>
      <c r="K439" s="142"/>
      <c r="L439" s="142"/>
      <c r="M439" s="142"/>
      <c r="N439" s="142"/>
      <c r="O439" s="142"/>
      <c r="P439" s="142"/>
      <c r="Q439" s="142"/>
      <c r="R439" s="142"/>
      <c r="S439" s="142"/>
      <c r="T439" s="142"/>
    </row>
    <row r="440" spans="2:20" ht="18" customHeight="1" x14ac:dyDescent="0.3">
      <c r="B440" s="451">
        <v>30</v>
      </c>
      <c r="C440" s="465" t="s">
        <v>351</v>
      </c>
      <c r="D440" s="455"/>
      <c r="E440" s="153"/>
      <c r="G440" s="142"/>
      <c r="I440" s="142"/>
      <c r="J440" s="142"/>
      <c r="K440" s="142"/>
      <c r="L440" s="142"/>
      <c r="M440" s="142"/>
      <c r="N440" s="142"/>
      <c r="O440" s="142"/>
      <c r="P440" s="142"/>
      <c r="Q440" s="142"/>
      <c r="R440" s="142"/>
      <c r="S440" s="142"/>
      <c r="T440" s="142"/>
    </row>
    <row r="441" spans="2:20" ht="18" customHeight="1" thickBot="1" x14ac:dyDescent="0.35">
      <c r="B441" s="456">
        <v>31</v>
      </c>
      <c r="C441" s="471" t="s">
        <v>352</v>
      </c>
      <c r="D441" s="466">
        <v>5073130.6652299855</v>
      </c>
      <c r="E441" s="153"/>
      <c r="G441" s="142"/>
      <c r="I441" s="142"/>
      <c r="J441" s="142"/>
      <c r="K441" s="142"/>
      <c r="L441" s="142"/>
      <c r="M441" s="142"/>
      <c r="N441" s="142"/>
      <c r="O441" s="142"/>
      <c r="P441" s="142"/>
      <c r="Q441" s="142"/>
      <c r="R441" s="142"/>
      <c r="S441" s="142"/>
      <c r="T441" s="142"/>
    </row>
    <row r="442" spans="2:20" ht="18" customHeight="1" thickBot="1" x14ac:dyDescent="0.35">
      <c r="B442" s="459">
        <v>32</v>
      </c>
      <c r="C442" s="467" t="s">
        <v>353</v>
      </c>
      <c r="D442" s="461">
        <f>SUM(D438:D441)</f>
        <v>6121592.693739986</v>
      </c>
      <c r="E442" s="153"/>
      <c r="G442" s="142"/>
      <c r="I442" s="142"/>
      <c r="J442" s="142"/>
      <c r="K442" s="142"/>
      <c r="L442" s="142"/>
      <c r="M442" s="142"/>
      <c r="N442" s="142"/>
      <c r="O442" s="142"/>
      <c r="P442" s="142"/>
      <c r="Q442" s="142"/>
      <c r="R442" s="142"/>
      <c r="S442" s="142"/>
      <c r="T442" s="142"/>
    </row>
    <row r="443" spans="2:20" ht="18" customHeight="1" thickBot="1" x14ac:dyDescent="0.35">
      <c r="B443" s="459">
        <v>33</v>
      </c>
      <c r="C443" s="467" t="s">
        <v>354</v>
      </c>
      <c r="D443" s="461">
        <f>+D442+D436</f>
        <v>18271844.13155001</v>
      </c>
      <c r="E443" s="153"/>
      <c r="G443" s="142"/>
      <c r="I443" s="142"/>
      <c r="J443" s="142"/>
      <c r="K443" s="142"/>
      <c r="L443" s="142"/>
      <c r="M443" s="142"/>
      <c r="N443" s="142"/>
      <c r="O443" s="142"/>
      <c r="P443" s="142"/>
      <c r="Q443" s="142"/>
      <c r="R443" s="142"/>
      <c r="S443" s="142"/>
      <c r="T443" s="142"/>
    </row>
    <row r="444" spans="2:20" x14ac:dyDescent="0.3">
      <c r="B444" s="195"/>
      <c r="C444" s="122"/>
      <c r="D444" s="653"/>
      <c r="E444" s="163" t="s">
        <v>374</v>
      </c>
      <c r="F444" s="153"/>
      <c r="I444" s="142"/>
      <c r="J444" s="142"/>
      <c r="K444" s="142"/>
      <c r="L444" s="142"/>
      <c r="M444" s="142"/>
      <c r="N444" s="142"/>
      <c r="O444" s="142"/>
      <c r="P444" s="142"/>
      <c r="Q444" s="142"/>
      <c r="R444" s="142"/>
      <c r="S444" s="142"/>
      <c r="T444" s="142"/>
    </row>
    <row r="445" spans="2:20" x14ac:dyDescent="0.3">
      <c r="B445" s="195"/>
      <c r="C445" s="122"/>
      <c r="D445" s="653"/>
      <c r="E445" s="163"/>
      <c r="F445" s="153"/>
      <c r="I445" s="142"/>
      <c r="J445" s="142"/>
      <c r="K445" s="142"/>
      <c r="L445" s="142"/>
      <c r="M445" s="142"/>
      <c r="N445" s="142"/>
      <c r="O445" s="142"/>
      <c r="P445" s="142"/>
      <c r="Q445" s="142"/>
      <c r="R445" s="142"/>
      <c r="S445" s="142"/>
      <c r="T445" s="142"/>
    </row>
    <row r="446" spans="2:20" x14ac:dyDescent="0.3">
      <c r="B446" s="941" t="s">
        <v>362</v>
      </c>
      <c r="C446" s="942"/>
      <c r="D446" s="942"/>
      <c r="E446" s="942"/>
      <c r="F446" s="942"/>
      <c r="G446" s="942"/>
      <c r="I446" s="142"/>
      <c r="J446" s="142"/>
      <c r="K446" s="142"/>
      <c r="L446" s="142"/>
      <c r="M446" s="142"/>
      <c r="N446" s="142"/>
      <c r="O446" s="142"/>
      <c r="P446" s="142"/>
      <c r="Q446" s="142"/>
      <c r="R446" s="142"/>
      <c r="S446" s="142"/>
      <c r="T446" s="142"/>
    </row>
    <row r="447" spans="2:20" ht="13.8" thickBot="1" x14ac:dyDescent="0.35">
      <c r="B447" s="124"/>
      <c r="C447" s="124"/>
      <c r="D447" s="484"/>
      <c r="E447" s="124"/>
      <c r="F447" s="124"/>
      <c r="I447" s="142"/>
      <c r="J447" s="142"/>
      <c r="K447" s="142"/>
      <c r="L447" s="142"/>
      <c r="M447" s="142"/>
      <c r="N447" s="142"/>
      <c r="O447" s="142"/>
      <c r="P447" s="142"/>
      <c r="Q447" s="142"/>
      <c r="R447" s="142"/>
      <c r="S447" s="142"/>
      <c r="T447" s="142"/>
    </row>
    <row r="448" spans="2:20" ht="13.8" thickBot="1" x14ac:dyDescent="0.35">
      <c r="B448" s="923" t="s">
        <v>24</v>
      </c>
      <c r="C448" s="924"/>
      <c r="D448" s="485"/>
      <c r="E448" s="154"/>
      <c r="F448" s="142"/>
      <c r="I448" s="142"/>
      <c r="J448" s="142"/>
      <c r="K448" s="142"/>
      <c r="L448" s="142"/>
      <c r="M448" s="142"/>
      <c r="N448" s="142"/>
      <c r="O448" s="142"/>
      <c r="P448" s="142"/>
      <c r="Q448" s="142"/>
      <c r="R448" s="142"/>
      <c r="S448" s="142"/>
      <c r="T448" s="142"/>
    </row>
    <row r="449" spans="2:20" ht="13.2" customHeight="1" x14ac:dyDescent="0.3">
      <c r="B449" s="925" t="s">
        <v>311</v>
      </c>
      <c r="C449" s="928" t="s">
        <v>312</v>
      </c>
      <c r="D449" s="936" t="s">
        <v>357</v>
      </c>
      <c r="E449" s="203"/>
      <c r="I449" s="142"/>
      <c r="J449" s="142"/>
      <c r="K449" s="142"/>
      <c r="L449" s="142"/>
      <c r="M449" s="142"/>
      <c r="N449" s="142"/>
      <c r="O449" s="142"/>
      <c r="P449" s="142"/>
      <c r="Q449" s="142"/>
      <c r="R449" s="142"/>
      <c r="S449" s="142"/>
      <c r="T449" s="142"/>
    </row>
    <row r="450" spans="2:20" x14ac:dyDescent="0.3">
      <c r="B450" s="926"/>
      <c r="C450" s="915"/>
      <c r="D450" s="937"/>
      <c r="E450" s="123"/>
      <c r="I450" s="142"/>
      <c r="J450" s="142"/>
      <c r="K450" s="142"/>
      <c r="L450" s="142"/>
      <c r="M450" s="142"/>
      <c r="N450" s="142"/>
      <c r="O450" s="142"/>
      <c r="P450" s="142"/>
      <c r="Q450" s="142"/>
      <c r="R450" s="142"/>
      <c r="S450" s="142"/>
      <c r="T450" s="142"/>
    </row>
    <row r="451" spans="2:20" ht="13.8" thickBot="1" x14ac:dyDescent="0.35">
      <c r="B451" s="927"/>
      <c r="C451" s="929"/>
      <c r="D451" s="938"/>
      <c r="E451" s="123"/>
      <c r="I451" s="142"/>
      <c r="J451" s="142"/>
      <c r="K451" s="142"/>
      <c r="L451" s="142"/>
      <c r="M451" s="142"/>
      <c r="N451" s="142"/>
      <c r="O451" s="142"/>
      <c r="P451" s="142"/>
      <c r="Q451" s="142"/>
      <c r="R451" s="142"/>
      <c r="S451" s="142"/>
      <c r="T451" s="142"/>
    </row>
    <row r="452" spans="2:20" ht="18" customHeight="1" x14ac:dyDescent="0.3">
      <c r="B452" s="448"/>
      <c r="C452" s="449" t="s">
        <v>317</v>
      </c>
      <c r="D452" s="450"/>
      <c r="E452" s="153"/>
      <c r="I452" s="142"/>
      <c r="J452" s="142"/>
      <c r="K452" s="142"/>
      <c r="L452" s="142"/>
      <c r="M452" s="142"/>
      <c r="N452" s="142"/>
      <c r="O452" s="142"/>
      <c r="P452" s="142"/>
      <c r="Q452" s="142"/>
      <c r="R452" s="142"/>
      <c r="S452" s="142"/>
      <c r="T452" s="142"/>
    </row>
    <row r="453" spans="2:20" ht="18" customHeight="1" x14ac:dyDescent="0.3">
      <c r="B453" s="451">
        <v>1</v>
      </c>
      <c r="C453" s="452" t="s">
        <v>318</v>
      </c>
      <c r="D453" s="453"/>
      <c r="E453" s="153"/>
      <c r="G453" s="142"/>
      <c r="I453" s="142"/>
      <c r="J453" s="142"/>
      <c r="K453" s="142"/>
      <c r="L453" s="142"/>
      <c r="M453" s="142"/>
      <c r="N453" s="142"/>
      <c r="O453" s="142"/>
      <c r="P453" s="142"/>
      <c r="Q453" s="142"/>
      <c r="R453" s="142"/>
      <c r="S453" s="142"/>
      <c r="T453" s="142"/>
    </row>
    <row r="454" spans="2:20" ht="18" customHeight="1" x14ac:dyDescent="0.3">
      <c r="B454" s="451">
        <v>2</v>
      </c>
      <c r="C454" s="452" t="s">
        <v>319</v>
      </c>
      <c r="D454" s="454"/>
      <c r="E454" s="153"/>
      <c r="G454" s="142"/>
      <c r="I454" s="142"/>
      <c r="J454" s="142"/>
      <c r="K454" s="142"/>
      <c r="L454" s="142"/>
      <c r="M454" s="142"/>
      <c r="N454" s="142"/>
      <c r="O454" s="142"/>
      <c r="P454" s="142"/>
      <c r="Q454" s="142"/>
      <c r="R454" s="142"/>
      <c r="S454" s="142"/>
      <c r="T454" s="142"/>
    </row>
    <row r="455" spans="2:20" ht="18" customHeight="1" x14ac:dyDescent="0.3">
      <c r="B455" s="451">
        <v>3</v>
      </c>
      <c r="C455" s="452" t="s">
        <v>320</v>
      </c>
      <c r="D455" s="455"/>
      <c r="E455" s="153"/>
      <c r="G455" s="142"/>
      <c r="I455" s="142"/>
      <c r="J455" s="142"/>
      <c r="K455" s="142"/>
      <c r="L455" s="142"/>
      <c r="M455" s="142"/>
      <c r="N455" s="142"/>
      <c r="O455" s="142"/>
      <c r="P455" s="142"/>
      <c r="Q455" s="142"/>
      <c r="R455" s="142"/>
      <c r="S455" s="142"/>
      <c r="T455" s="142"/>
    </row>
    <row r="456" spans="2:20" ht="18" customHeight="1" x14ac:dyDescent="0.3">
      <c r="B456" s="451">
        <v>4</v>
      </c>
      <c r="C456" s="452" t="s">
        <v>321</v>
      </c>
      <c r="D456" s="455"/>
      <c r="E456" s="153"/>
      <c r="G456" s="142"/>
      <c r="I456" s="142"/>
      <c r="J456" s="142"/>
      <c r="K456" s="142"/>
      <c r="L456" s="142"/>
      <c r="M456" s="142"/>
      <c r="N456" s="142"/>
      <c r="O456" s="142"/>
      <c r="P456" s="142"/>
      <c r="Q456" s="142"/>
      <c r="R456" s="142"/>
      <c r="S456" s="142"/>
      <c r="T456" s="142"/>
    </row>
    <row r="457" spans="2:20" ht="18" customHeight="1" x14ac:dyDescent="0.3">
      <c r="B457" s="451">
        <v>5</v>
      </c>
      <c r="C457" s="452" t="s">
        <v>366</v>
      </c>
      <c r="D457" s="455">
        <v>40777.134899999997</v>
      </c>
      <c r="E457" s="153"/>
      <c r="G457" s="142"/>
      <c r="I457" s="142"/>
      <c r="J457" s="142"/>
      <c r="K457" s="142"/>
      <c r="L457" s="142"/>
      <c r="M457" s="142"/>
      <c r="N457" s="142"/>
      <c r="O457" s="142"/>
      <c r="P457" s="142"/>
      <c r="Q457" s="142"/>
      <c r="R457" s="142"/>
      <c r="S457" s="142"/>
      <c r="T457" s="142"/>
    </row>
    <row r="458" spans="2:20" ht="18" customHeight="1" x14ac:dyDescent="0.3">
      <c r="B458" s="451">
        <v>6</v>
      </c>
      <c r="C458" s="452" t="s">
        <v>322</v>
      </c>
      <c r="D458" s="453"/>
      <c r="E458" s="153"/>
      <c r="G458" s="142"/>
      <c r="I458" s="142"/>
      <c r="J458" s="142"/>
      <c r="K458" s="142"/>
      <c r="L458" s="142"/>
      <c r="M458" s="142"/>
      <c r="N458" s="142"/>
      <c r="O458" s="142"/>
      <c r="P458" s="142"/>
      <c r="Q458" s="142"/>
      <c r="R458" s="142"/>
      <c r="S458" s="142"/>
      <c r="T458" s="142"/>
    </row>
    <row r="459" spans="2:20" ht="18" customHeight="1" x14ac:dyDescent="0.3">
      <c r="B459" s="451">
        <v>7</v>
      </c>
      <c r="C459" s="452" t="s">
        <v>323</v>
      </c>
      <c r="D459" s="453"/>
      <c r="E459" s="153"/>
      <c r="G459" s="142"/>
      <c r="I459" s="142"/>
      <c r="J459" s="142"/>
      <c r="K459" s="142"/>
      <c r="L459" s="142"/>
      <c r="M459" s="142"/>
      <c r="N459" s="142"/>
      <c r="O459" s="142"/>
      <c r="P459" s="142"/>
      <c r="Q459" s="142"/>
      <c r="R459" s="142"/>
      <c r="S459" s="142"/>
      <c r="T459" s="142"/>
    </row>
    <row r="460" spans="2:20" ht="18" customHeight="1" x14ac:dyDescent="0.3">
      <c r="B460" s="451"/>
      <c r="C460" s="452" t="s">
        <v>367</v>
      </c>
      <c r="D460" s="453"/>
      <c r="E460" s="153"/>
      <c r="G460" s="142"/>
      <c r="I460" s="142"/>
      <c r="J460" s="142"/>
      <c r="K460" s="142"/>
      <c r="L460" s="142"/>
      <c r="M460" s="142"/>
      <c r="N460" s="142"/>
      <c r="O460" s="142"/>
      <c r="P460" s="142"/>
      <c r="Q460" s="142"/>
      <c r="R460" s="142"/>
      <c r="S460" s="142"/>
      <c r="T460" s="142"/>
    </row>
    <row r="461" spans="2:20" ht="18" customHeight="1" x14ac:dyDescent="0.3">
      <c r="B461" s="451"/>
      <c r="C461" s="452" t="s">
        <v>368</v>
      </c>
      <c r="D461" s="453"/>
      <c r="E461" s="153"/>
      <c r="G461" s="142"/>
      <c r="I461" s="142"/>
      <c r="J461" s="142"/>
      <c r="K461" s="142"/>
      <c r="L461" s="142"/>
      <c r="M461" s="142"/>
      <c r="N461" s="142"/>
      <c r="O461" s="142"/>
      <c r="P461" s="142"/>
      <c r="Q461" s="142"/>
      <c r="R461" s="142"/>
      <c r="S461" s="142"/>
      <c r="T461" s="142"/>
    </row>
    <row r="462" spans="2:20" ht="18" customHeight="1" x14ac:dyDescent="0.3">
      <c r="B462" s="451">
        <v>8</v>
      </c>
      <c r="C462" s="452" t="s">
        <v>369</v>
      </c>
      <c r="D462" s="453"/>
      <c r="E462" s="153"/>
      <c r="G462" s="142"/>
      <c r="I462" s="142"/>
      <c r="J462" s="142"/>
      <c r="K462" s="142"/>
      <c r="L462" s="142"/>
      <c r="M462" s="142"/>
      <c r="N462" s="142"/>
      <c r="O462" s="142"/>
      <c r="P462" s="142"/>
      <c r="Q462" s="142"/>
      <c r="R462" s="142"/>
      <c r="S462" s="142"/>
      <c r="T462" s="142"/>
    </row>
    <row r="463" spans="2:20" ht="18" customHeight="1" x14ac:dyDescent="0.3">
      <c r="B463" s="451"/>
      <c r="C463" s="452" t="s">
        <v>370</v>
      </c>
      <c r="D463" s="453"/>
      <c r="E463" s="153"/>
      <c r="G463" s="142"/>
      <c r="I463" s="142"/>
      <c r="J463" s="142"/>
      <c r="K463" s="142"/>
      <c r="L463" s="142"/>
      <c r="M463" s="142"/>
      <c r="N463" s="142"/>
      <c r="O463" s="142"/>
      <c r="P463" s="142"/>
      <c r="Q463" s="142"/>
      <c r="R463" s="142"/>
      <c r="S463" s="142"/>
      <c r="T463" s="142"/>
    </row>
    <row r="464" spans="2:20" ht="18" customHeight="1" thickBot="1" x14ac:dyDescent="0.35">
      <c r="B464" s="456"/>
      <c r="C464" s="457" t="s">
        <v>371</v>
      </c>
      <c r="D464" s="458"/>
      <c r="E464" s="153"/>
      <c r="G464" s="142"/>
      <c r="I464" s="142"/>
      <c r="J464" s="142"/>
      <c r="K464" s="142"/>
      <c r="L464" s="142"/>
      <c r="M464" s="142"/>
      <c r="N464" s="142"/>
      <c r="O464" s="142"/>
      <c r="P464" s="142"/>
      <c r="Q464" s="142"/>
      <c r="R464" s="142"/>
      <c r="S464" s="142"/>
      <c r="T464" s="142"/>
    </row>
    <row r="465" spans="2:20" ht="18" customHeight="1" thickBot="1" x14ac:dyDescent="0.35">
      <c r="B465" s="459">
        <v>9</v>
      </c>
      <c r="C465" s="460" t="s">
        <v>329</v>
      </c>
      <c r="D465" s="461">
        <f>SUM(D466:D469)</f>
        <v>1348032.8518600003</v>
      </c>
      <c r="G465" s="142"/>
      <c r="I465" s="142"/>
      <c r="J465" s="142"/>
      <c r="K465" s="142"/>
      <c r="L465" s="142"/>
      <c r="M465" s="142"/>
      <c r="N465" s="142"/>
      <c r="O465" s="142"/>
      <c r="P465" s="142"/>
      <c r="Q465" s="142"/>
      <c r="R465" s="142"/>
      <c r="S465" s="142"/>
    </row>
    <row r="466" spans="2:20" ht="18" customHeight="1" x14ac:dyDescent="0.3">
      <c r="B466" s="462">
        <v>10</v>
      </c>
      <c r="C466" s="463" t="s">
        <v>330</v>
      </c>
      <c r="D466" s="464">
        <v>1126889.5485900003</v>
      </c>
      <c r="E466" s="153"/>
      <c r="G466" s="142"/>
      <c r="I466" s="142"/>
      <c r="J466" s="142"/>
      <c r="K466" s="142"/>
      <c r="L466" s="142"/>
      <c r="M466" s="142"/>
      <c r="N466" s="142"/>
      <c r="O466" s="142"/>
      <c r="P466" s="142"/>
      <c r="Q466" s="142"/>
      <c r="R466" s="142"/>
      <c r="S466" s="142"/>
      <c r="T466" s="142"/>
    </row>
    <row r="467" spans="2:20" ht="18" customHeight="1" x14ac:dyDescent="0.3">
      <c r="B467" s="451">
        <v>11</v>
      </c>
      <c r="C467" s="452" t="s">
        <v>331</v>
      </c>
      <c r="D467" s="455">
        <v>199366.63854999997</v>
      </c>
      <c r="E467" s="153"/>
      <c r="G467" s="142"/>
      <c r="I467" s="142"/>
      <c r="J467" s="142"/>
      <c r="K467" s="142"/>
      <c r="L467" s="142"/>
      <c r="M467" s="142"/>
      <c r="N467" s="142"/>
      <c r="O467" s="142"/>
      <c r="P467" s="142"/>
      <c r="Q467" s="142"/>
      <c r="R467" s="142"/>
      <c r="S467" s="142"/>
      <c r="T467" s="142"/>
    </row>
    <row r="468" spans="2:20" ht="18" customHeight="1" x14ac:dyDescent="0.3">
      <c r="B468" s="451">
        <v>12</v>
      </c>
      <c r="C468" s="452" t="s">
        <v>332</v>
      </c>
      <c r="D468" s="455">
        <v>13216.72082</v>
      </c>
      <c r="E468" s="153"/>
      <c r="G468" s="142"/>
      <c r="I468" s="142"/>
      <c r="J468" s="142"/>
      <c r="K468" s="142"/>
      <c r="L468" s="142"/>
      <c r="M468" s="142"/>
      <c r="N468" s="142"/>
      <c r="O468" s="142"/>
      <c r="P468" s="142"/>
      <c r="Q468" s="142"/>
      <c r="R468" s="142"/>
      <c r="S468" s="142"/>
      <c r="T468" s="142"/>
    </row>
    <row r="469" spans="2:20" ht="18" customHeight="1" x14ac:dyDescent="0.3">
      <c r="B469" s="451">
        <v>13</v>
      </c>
      <c r="C469" s="452" t="s">
        <v>333</v>
      </c>
      <c r="D469" s="455">
        <v>8559.9439000000002</v>
      </c>
      <c r="E469" s="153"/>
      <c r="G469" s="142"/>
      <c r="I469" s="142"/>
      <c r="J469" s="142"/>
      <c r="K469" s="142"/>
      <c r="L469" s="142"/>
      <c r="M469" s="142"/>
      <c r="N469" s="142"/>
      <c r="O469" s="142"/>
      <c r="P469" s="142"/>
      <c r="Q469" s="142"/>
      <c r="R469" s="142"/>
      <c r="S469" s="142"/>
      <c r="T469" s="142"/>
    </row>
    <row r="470" spans="2:20" ht="18" customHeight="1" x14ac:dyDescent="0.3">
      <c r="B470" s="451">
        <v>14</v>
      </c>
      <c r="C470" s="465" t="s">
        <v>334</v>
      </c>
      <c r="D470" s="455"/>
      <c r="E470" s="153"/>
      <c r="G470" s="142"/>
      <c r="I470" s="142"/>
      <c r="J470" s="142"/>
      <c r="K470" s="142"/>
      <c r="L470" s="142"/>
      <c r="M470" s="142"/>
      <c r="N470" s="142"/>
      <c r="O470" s="142"/>
      <c r="P470" s="142"/>
      <c r="Q470" s="142"/>
      <c r="R470" s="142"/>
      <c r="S470" s="142"/>
      <c r="T470" s="142"/>
    </row>
    <row r="471" spans="2:20" ht="18" customHeight="1" x14ac:dyDescent="0.3">
      <c r="B471" s="451">
        <v>15</v>
      </c>
      <c r="C471" s="465" t="s">
        <v>335</v>
      </c>
      <c r="D471" s="455">
        <v>148624.7131748184</v>
      </c>
      <c r="E471" s="153"/>
      <c r="G471" s="142"/>
      <c r="I471" s="142"/>
      <c r="J471" s="142"/>
      <c r="K471" s="142"/>
      <c r="L471" s="142"/>
      <c r="M471" s="142"/>
      <c r="N471" s="142"/>
      <c r="O471" s="142"/>
      <c r="P471" s="142"/>
      <c r="Q471" s="142"/>
      <c r="R471" s="142"/>
      <c r="S471" s="142"/>
      <c r="T471" s="142"/>
    </row>
    <row r="472" spans="2:20" ht="18" customHeight="1" x14ac:dyDescent="0.3">
      <c r="B472" s="451">
        <v>16</v>
      </c>
      <c r="C472" s="465" t="s">
        <v>336</v>
      </c>
      <c r="D472" s="455">
        <v>139736.98563000001</v>
      </c>
      <c r="E472" s="153"/>
      <c r="G472" s="142"/>
      <c r="I472" s="142"/>
      <c r="J472" s="142"/>
      <c r="K472" s="142"/>
      <c r="L472" s="142"/>
      <c r="M472" s="142"/>
      <c r="N472" s="142"/>
      <c r="O472" s="142"/>
      <c r="P472" s="142"/>
      <c r="Q472" s="142"/>
      <c r="R472" s="142"/>
      <c r="S472" s="142"/>
      <c r="T472" s="142"/>
    </row>
    <row r="473" spans="2:20" ht="18" customHeight="1" x14ac:dyDescent="0.3">
      <c r="B473" s="451">
        <v>17</v>
      </c>
      <c r="C473" s="452" t="s">
        <v>363</v>
      </c>
      <c r="D473" s="455">
        <v>52017.068450000006</v>
      </c>
      <c r="E473" s="153"/>
      <c r="G473" s="142"/>
      <c r="I473" s="142"/>
      <c r="J473" s="142"/>
      <c r="K473" s="142"/>
      <c r="L473" s="142"/>
      <c r="M473" s="142"/>
      <c r="N473" s="142"/>
      <c r="O473" s="142"/>
      <c r="P473" s="142"/>
      <c r="Q473" s="142"/>
      <c r="R473" s="142"/>
      <c r="S473" s="142"/>
      <c r="T473" s="142"/>
    </row>
    <row r="474" spans="2:20" ht="18" customHeight="1" x14ac:dyDescent="0.3">
      <c r="B474" s="451">
        <v>18</v>
      </c>
      <c r="C474" s="452" t="s">
        <v>364</v>
      </c>
      <c r="D474" s="455">
        <v>33366.96099</v>
      </c>
      <c r="E474" s="153"/>
      <c r="G474" s="142"/>
      <c r="I474" s="142"/>
      <c r="J474" s="142"/>
      <c r="K474" s="142"/>
      <c r="L474" s="142"/>
      <c r="M474" s="142"/>
      <c r="N474" s="142"/>
      <c r="O474" s="142"/>
      <c r="P474" s="142"/>
      <c r="Q474" s="142"/>
      <c r="R474" s="142"/>
      <c r="S474" s="142"/>
      <c r="T474" s="142"/>
    </row>
    <row r="475" spans="2:20" ht="18" customHeight="1" thickBot="1" x14ac:dyDescent="0.35">
      <c r="B475" s="456">
        <v>19</v>
      </c>
      <c r="C475" s="457" t="s">
        <v>365</v>
      </c>
      <c r="D475" s="466">
        <v>10508.16352</v>
      </c>
      <c r="E475" s="153"/>
      <c r="G475" s="142"/>
      <c r="I475" s="142"/>
      <c r="J475" s="142"/>
      <c r="K475" s="142"/>
      <c r="L475" s="142"/>
      <c r="M475" s="142"/>
      <c r="N475" s="142"/>
      <c r="O475" s="142"/>
      <c r="P475" s="142"/>
      <c r="Q475" s="142"/>
      <c r="R475" s="142"/>
      <c r="S475" s="142"/>
      <c r="T475" s="142"/>
    </row>
    <row r="476" spans="2:20" ht="18" customHeight="1" thickBot="1" x14ac:dyDescent="0.35">
      <c r="B476" s="459">
        <v>20</v>
      </c>
      <c r="C476" s="467" t="s">
        <v>358</v>
      </c>
      <c r="D476" s="461">
        <f>+SUM(D453:D458)+D460+D461+D463+D464+SUM(D470:D475)+D465</f>
        <v>1773063.8785248187</v>
      </c>
      <c r="E476" s="153"/>
      <c r="G476" s="142"/>
      <c r="I476" s="142"/>
      <c r="J476" s="142"/>
      <c r="K476" s="142"/>
      <c r="L476" s="142"/>
      <c r="M476" s="142"/>
      <c r="N476" s="142"/>
      <c r="O476" s="142"/>
      <c r="P476" s="142"/>
      <c r="Q476" s="142"/>
      <c r="R476" s="142"/>
      <c r="S476" s="142"/>
      <c r="T476" s="142"/>
    </row>
    <row r="477" spans="2:20" ht="18" customHeight="1" x14ac:dyDescent="0.3">
      <c r="B477" s="462"/>
      <c r="C477" s="468" t="s">
        <v>339</v>
      </c>
      <c r="D477" s="469"/>
      <c r="E477" s="153"/>
      <c r="G477" s="142"/>
      <c r="I477" s="142"/>
      <c r="J477" s="142"/>
      <c r="K477" s="142"/>
      <c r="L477" s="142"/>
      <c r="M477" s="142"/>
      <c r="N477" s="142"/>
      <c r="O477" s="142"/>
      <c r="P477" s="142"/>
      <c r="Q477" s="142"/>
      <c r="R477" s="142"/>
      <c r="S477" s="142"/>
      <c r="T477" s="142"/>
    </row>
    <row r="478" spans="2:20" ht="18" customHeight="1" x14ac:dyDescent="0.3">
      <c r="B478" s="451"/>
      <c r="C478" s="470" t="s">
        <v>340</v>
      </c>
      <c r="D478" s="453"/>
      <c r="E478" s="153"/>
      <c r="G478" s="142"/>
      <c r="I478" s="142"/>
      <c r="J478" s="142"/>
      <c r="K478" s="142"/>
      <c r="L478" s="142"/>
      <c r="M478" s="142"/>
      <c r="N478" s="142"/>
      <c r="O478" s="142"/>
      <c r="P478" s="142"/>
      <c r="Q478" s="142"/>
      <c r="R478" s="142"/>
      <c r="S478" s="142"/>
      <c r="T478" s="142"/>
    </row>
    <row r="479" spans="2:20" ht="18" customHeight="1" x14ac:dyDescent="0.3">
      <c r="B479" s="451">
        <v>21</v>
      </c>
      <c r="C479" s="452" t="s">
        <v>341</v>
      </c>
      <c r="D479" s="455">
        <v>683279.52143481839</v>
      </c>
      <c r="E479" s="153"/>
      <c r="G479" s="142"/>
      <c r="I479" s="142"/>
      <c r="J479" s="142"/>
      <c r="K479" s="142"/>
      <c r="L479" s="142"/>
      <c r="M479" s="142"/>
      <c r="N479" s="142"/>
      <c r="O479" s="142"/>
      <c r="P479" s="142"/>
      <c r="Q479" s="142"/>
      <c r="R479" s="142"/>
      <c r="S479" s="142"/>
      <c r="T479" s="142"/>
    </row>
    <row r="480" spans="2:20" ht="18" customHeight="1" x14ac:dyDescent="0.3">
      <c r="B480" s="451">
        <v>22</v>
      </c>
      <c r="C480" s="465" t="s">
        <v>342</v>
      </c>
      <c r="D480" s="455">
        <v>12018.319460000001</v>
      </c>
      <c r="E480" s="153"/>
      <c r="G480" s="142"/>
      <c r="I480" s="142"/>
      <c r="J480" s="142"/>
      <c r="K480" s="142"/>
      <c r="L480" s="142"/>
      <c r="M480" s="142"/>
      <c r="N480" s="142"/>
      <c r="O480" s="142"/>
      <c r="P480" s="142"/>
      <c r="Q480" s="142"/>
      <c r="R480" s="142"/>
      <c r="S480" s="142"/>
      <c r="T480" s="142"/>
    </row>
    <row r="481" spans="2:20" ht="18" customHeight="1" x14ac:dyDescent="0.3">
      <c r="B481" s="451">
        <v>23</v>
      </c>
      <c r="C481" s="465" t="s">
        <v>343</v>
      </c>
      <c r="D481" s="455">
        <v>142261.62069000001</v>
      </c>
      <c r="E481" s="153"/>
      <c r="G481" s="142"/>
      <c r="I481" s="142"/>
      <c r="J481" s="142"/>
      <c r="K481" s="142"/>
      <c r="L481" s="142"/>
      <c r="M481" s="142"/>
      <c r="N481" s="142"/>
      <c r="O481" s="142"/>
      <c r="P481" s="142"/>
      <c r="Q481" s="142"/>
      <c r="R481" s="142"/>
      <c r="S481" s="142"/>
      <c r="T481" s="142"/>
    </row>
    <row r="482" spans="2:20" ht="18" customHeight="1" x14ac:dyDescent="0.3">
      <c r="B482" s="451">
        <v>24</v>
      </c>
      <c r="C482" s="465" t="s">
        <v>344</v>
      </c>
      <c r="D482" s="455">
        <v>27184.1875</v>
      </c>
      <c r="E482" s="153"/>
      <c r="G482" s="142"/>
      <c r="I482" s="142"/>
      <c r="J482" s="142"/>
      <c r="K482" s="142"/>
      <c r="L482" s="142"/>
      <c r="M482" s="142"/>
      <c r="N482" s="142"/>
      <c r="O482" s="142"/>
      <c r="P482" s="142"/>
      <c r="Q482" s="142"/>
      <c r="R482" s="142"/>
      <c r="S482" s="142"/>
      <c r="T482" s="142"/>
    </row>
    <row r="483" spans="2:20" ht="18" customHeight="1" x14ac:dyDescent="0.3">
      <c r="B483" s="451">
        <v>25</v>
      </c>
      <c r="C483" s="452" t="s">
        <v>345</v>
      </c>
      <c r="D483" s="455"/>
      <c r="E483" s="153"/>
      <c r="G483" s="142"/>
      <c r="I483" s="142"/>
      <c r="J483" s="142"/>
      <c r="K483" s="142"/>
      <c r="L483" s="142"/>
      <c r="M483" s="142"/>
      <c r="N483" s="142"/>
      <c r="O483" s="142"/>
      <c r="P483" s="142"/>
      <c r="Q483" s="142"/>
      <c r="R483" s="142"/>
      <c r="S483" s="142"/>
      <c r="T483" s="142"/>
    </row>
    <row r="484" spans="2:20" ht="18" customHeight="1" thickBot="1" x14ac:dyDescent="0.35">
      <c r="B484" s="456">
        <v>26</v>
      </c>
      <c r="C484" s="471" t="s">
        <v>346</v>
      </c>
      <c r="D484" s="466">
        <v>251693.68455999999</v>
      </c>
      <c r="E484" s="153"/>
      <c r="G484" s="142"/>
      <c r="I484" s="142"/>
      <c r="J484" s="142"/>
      <c r="K484" s="142"/>
      <c r="L484" s="142"/>
      <c r="M484" s="142"/>
      <c r="N484" s="142"/>
      <c r="O484" s="142"/>
      <c r="P484" s="142"/>
      <c r="Q484" s="142"/>
      <c r="R484" s="142"/>
      <c r="S484" s="142"/>
      <c r="T484" s="142"/>
    </row>
    <row r="485" spans="2:20" ht="18" customHeight="1" thickBot="1" x14ac:dyDescent="0.35">
      <c r="B485" s="459">
        <v>27</v>
      </c>
      <c r="C485" s="467" t="s">
        <v>359</v>
      </c>
      <c r="D485" s="461">
        <f>SUM(D479:D484)</f>
        <v>1116437.3336448185</v>
      </c>
      <c r="E485" s="153"/>
      <c r="G485" s="142"/>
      <c r="I485" s="142"/>
      <c r="J485" s="142"/>
      <c r="K485" s="142"/>
      <c r="L485" s="142"/>
      <c r="M485" s="142"/>
      <c r="N485" s="142"/>
      <c r="O485" s="142"/>
      <c r="P485" s="142"/>
      <c r="Q485" s="142"/>
      <c r="R485" s="142"/>
      <c r="S485" s="142"/>
      <c r="T485" s="142"/>
    </row>
    <row r="486" spans="2:20" ht="18" customHeight="1" x14ac:dyDescent="0.3">
      <c r="B486" s="462"/>
      <c r="C486" s="468" t="s">
        <v>360</v>
      </c>
      <c r="D486" s="472"/>
      <c r="E486" s="153"/>
      <c r="G486" s="142"/>
      <c r="I486" s="142"/>
      <c r="J486" s="142"/>
      <c r="K486" s="142"/>
      <c r="L486" s="142"/>
      <c r="M486" s="142"/>
      <c r="N486" s="142"/>
      <c r="O486" s="142"/>
      <c r="P486" s="142"/>
      <c r="Q486" s="142"/>
      <c r="R486" s="142"/>
      <c r="S486" s="142"/>
      <c r="T486" s="142"/>
    </row>
    <row r="487" spans="2:20" ht="18" customHeight="1" x14ac:dyDescent="0.3">
      <c r="B487" s="451">
        <v>28</v>
      </c>
      <c r="C487" s="452" t="s">
        <v>361</v>
      </c>
      <c r="D487" s="455">
        <v>2110161.5566600002</v>
      </c>
      <c r="E487" s="153"/>
      <c r="G487" s="142"/>
      <c r="I487" s="142"/>
      <c r="J487" s="142"/>
      <c r="K487" s="142"/>
      <c r="L487" s="142"/>
      <c r="M487" s="142"/>
      <c r="N487" s="142"/>
      <c r="O487" s="142"/>
      <c r="P487" s="142"/>
      <c r="Q487" s="142"/>
      <c r="R487" s="142"/>
      <c r="S487" s="142"/>
      <c r="T487" s="142"/>
    </row>
    <row r="488" spans="2:20" ht="18" customHeight="1" x14ac:dyDescent="0.3">
      <c r="B488" s="451">
        <v>29</v>
      </c>
      <c r="C488" s="452" t="s">
        <v>350</v>
      </c>
      <c r="D488" s="455">
        <v>13040.81517</v>
      </c>
      <c r="E488" s="153"/>
      <c r="G488" s="142"/>
      <c r="I488" s="142"/>
      <c r="J488" s="142"/>
      <c r="K488" s="142"/>
      <c r="L488" s="142"/>
      <c r="M488" s="142"/>
      <c r="N488" s="142"/>
      <c r="O488" s="142"/>
      <c r="P488" s="142"/>
      <c r="Q488" s="142"/>
      <c r="R488" s="142"/>
      <c r="S488" s="142"/>
      <c r="T488" s="142"/>
    </row>
    <row r="489" spans="2:20" ht="18" customHeight="1" x14ac:dyDescent="0.3">
      <c r="B489" s="451">
        <v>30</v>
      </c>
      <c r="C489" s="465" t="s">
        <v>351</v>
      </c>
      <c r="D489" s="455"/>
      <c r="E489" s="153"/>
      <c r="G489" s="142"/>
      <c r="I489" s="142"/>
      <c r="J489" s="142"/>
      <c r="K489" s="142"/>
      <c r="L489" s="142"/>
      <c r="M489" s="142"/>
      <c r="N489" s="142"/>
      <c r="O489" s="142"/>
      <c r="P489" s="142"/>
      <c r="Q489" s="142"/>
      <c r="R489" s="142"/>
      <c r="S489" s="142"/>
      <c r="T489" s="142"/>
    </row>
    <row r="490" spans="2:20" ht="18" customHeight="1" thickBot="1" x14ac:dyDescent="0.35">
      <c r="B490" s="456">
        <v>31</v>
      </c>
      <c r="C490" s="471" t="s">
        <v>352</v>
      </c>
      <c r="D490" s="466">
        <v>-1466575.8269500001</v>
      </c>
      <c r="E490" s="153"/>
      <c r="G490" s="142"/>
      <c r="I490" s="142"/>
      <c r="J490" s="142"/>
      <c r="K490" s="142"/>
      <c r="L490" s="142"/>
      <c r="M490" s="142"/>
      <c r="N490" s="142"/>
      <c r="O490" s="142"/>
      <c r="P490" s="142"/>
      <c r="Q490" s="142"/>
      <c r="R490" s="142"/>
      <c r="S490" s="142"/>
      <c r="T490" s="142"/>
    </row>
    <row r="491" spans="2:20" ht="18" customHeight="1" thickBot="1" x14ac:dyDescent="0.35">
      <c r="B491" s="459">
        <v>32</v>
      </c>
      <c r="C491" s="467" t="s">
        <v>353</v>
      </c>
      <c r="D491" s="461">
        <f>SUM(D487:D490)</f>
        <v>656626.54487999994</v>
      </c>
      <c r="E491" s="153"/>
      <c r="G491" s="142"/>
      <c r="I491" s="142"/>
      <c r="J491" s="142"/>
      <c r="K491" s="142"/>
      <c r="L491" s="142"/>
      <c r="M491" s="142"/>
      <c r="N491" s="142"/>
      <c r="O491" s="142"/>
      <c r="P491" s="142"/>
      <c r="Q491" s="142"/>
      <c r="R491" s="142"/>
      <c r="S491" s="142"/>
      <c r="T491" s="142"/>
    </row>
    <row r="492" spans="2:20" ht="18" customHeight="1" thickBot="1" x14ac:dyDescent="0.35">
      <c r="B492" s="459">
        <v>33</v>
      </c>
      <c r="C492" s="467" t="s">
        <v>354</v>
      </c>
      <c r="D492" s="461">
        <f>+D485+D491</f>
        <v>1773063.8785248185</v>
      </c>
      <c r="E492" s="153"/>
      <c r="G492" s="142"/>
      <c r="I492" s="142"/>
      <c r="J492" s="142"/>
      <c r="K492" s="142"/>
      <c r="L492" s="142"/>
      <c r="M492" s="142"/>
      <c r="N492" s="142"/>
      <c r="O492" s="142"/>
      <c r="P492" s="142"/>
      <c r="Q492" s="142"/>
      <c r="R492" s="142"/>
      <c r="S492" s="142"/>
      <c r="T492" s="142"/>
    </row>
    <row r="493" spans="2:20" x14ac:dyDescent="0.3">
      <c r="B493" s="195"/>
      <c r="C493" s="122"/>
      <c r="D493" s="653"/>
      <c r="E493" s="163"/>
      <c r="F493" s="153"/>
      <c r="I493" s="142"/>
      <c r="J493" s="142"/>
      <c r="K493" s="142"/>
      <c r="L493" s="142"/>
      <c r="M493" s="142"/>
      <c r="N493" s="142"/>
      <c r="O493" s="142"/>
      <c r="P493" s="142"/>
      <c r="Q493" s="142"/>
      <c r="R493" s="142"/>
      <c r="S493" s="142"/>
      <c r="T493" s="142"/>
    </row>
    <row r="494" spans="2:20" x14ac:dyDescent="0.3">
      <c r="B494" s="195"/>
      <c r="C494" s="122"/>
      <c r="D494" s="653"/>
      <c r="E494" s="163"/>
      <c r="F494" s="153"/>
      <c r="I494" s="142"/>
      <c r="J494" s="142"/>
      <c r="K494" s="142"/>
      <c r="L494" s="142"/>
      <c r="M494" s="142"/>
      <c r="N494" s="142"/>
      <c r="O494" s="142"/>
      <c r="P494" s="142"/>
      <c r="Q494" s="142"/>
      <c r="R494" s="142"/>
      <c r="S494" s="142"/>
      <c r="T494" s="142"/>
    </row>
    <row r="495" spans="2:20" x14ac:dyDescent="0.3">
      <c r="B495" s="941" t="s">
        <v>362</v>
      </c>
      <c r="C495" s="942"/>
      <c r="D495" s="942"/>
      <c r="E495" s="942"/>
      <c r="F495" s="942"/>
      <c r="G495" s="942"/>
      <c r="I495" s="142"/>
      <c r="J495" s="142"/>
      <c r="K495" s="142"/>
      <c r="L495" s="142"/>
      <c r="M495" s="142"/>
      <c r="N495" s="142"/>
      <c r="O495" s="142"/>
      <c r="P495" s="142"/>
      <c r="Q495" s="142"/>
      <c r="R495" s="142"/>
      <c r="S495" s="142"/>
      <c r="T495" s="142"/>
    </row>
    <row r="496" spans="2:20" ht="13.8" thickBot="1" x14ac:dyDescent="0.35">
      <c r="B496" s="124"/>
      <c r="C496" s="124"/>
      <c r="D496" s="484"/>
      <c r="E496" s="124"/>
      <c r="F496" s="124"/>
      <c r="I496" s="142"/>
      <c r="J496" s="142"/>
      <c r="K496" s="142"/>
      <c r="L496" s="142"/>
      <c r="M496" s="142"/>
      <c r="N496" s="142"/>
      <c r="O496" s="142"/>
      <c r="P496" s="142"/>
      <c r="Q496" s="142"/>
      <c r="R496" s="142"/>
      <c r="S496" s="142"/>
      <c r="T496" s="142"/>
    </row>
    <row r="497" spans="2:20" ht="13.8" thickBot="1" x14ac:dyDescent="0.35">
      <c r="B497" s="923" t="s">
        <v>34</v>
      </c>
      <c r="C497" s="924"/>
      <c r="E497" s="142"/>
      <c r="F497" s="139"/>
      <c r="G497" s="154" t="s">
        <v>204</v>
      </c>
      <c r="I497" s="142"/>
      <c r="J497" s="142"/>
      <c r="K497" s="142"/>
      <c r="L497" s="142"/>
      <c r="M497" s="142"/>
      <c r="N497" s="142"/>
      <c r="O497" s="142"/>
      <c r="P497" s="142"/>
      <c r="Q497" s="142"/>
      <c r="R497" s="142"/>
      <c r="S497" s="142"/>
      <c r="T497" s="142"/>
    </row>
    <row r="498" spans="2:20" ht="13.2" customHeight="1" x14ac:dyDescent="0.3">
      <c r="B498" s="925" t="s">
        <v>311</v>
      </c>
      <c r="C498" s="928" t="s">
        <v>312</v>
      </c>
      <c r="D498" s="930" t="s">
        <v>313</v>
      </c>
      <c r="E498" s="928" t="s">
        <v>106</v>
      </c>
      <c r="F498" s="928" t="s">
        <v>375</v>
      </c>
      <c r="G498" s="932" t="s">
        <v>376</v>
      </c>
      <c r="I498" s="142"/>
      <c r="J498" s="142"/>
      <c r="K498" s="142"/>
      <c r="L498" s="142"/>
      <c r="M498" s="142"/>
      <c r="N498" s="142"/>
      <c r="O498" s="142"/>
      <c r="P498" s="142"/>
      <c r="Q498" s="142"/>
      <c r="R498" s="142"/>
      <c r="S498" s="142"/>
      <c r="T498" s="142"/>
    </row>
    <row r="499" spans="2:20" x14ac:dyDescent="0.3">
      <c r="B499" s="926"/>
      <c r="C499" s="915"/>
      <c r="D499" s="898"/>
      <c r="E499" s="915"/>
      <c r="F499" s="915"/>
      <c r="G499" s="933"/>
      <c r="I499" s="142"/>
      <c r="J499" s="142"/>
      <c r="K499" s="142"/>
      <c r="L499" s="142"/>
      <c r="M499" s="142"/>
      <c r="N499" s="142"/>
      <c r="O499" s="142"/>
      <c r="P499" s="142"/>
      <c r="Q499" s="142"/>
      <c r="R499" s="142"/>
      <c r="S499" s="142"/>
      <c r="T499" s="142"/>
    </row>
    <row r="500" spans="2:20" ht="13.8" thickBot="1" x14ac:dyDescent="0.35">
      <c r="B500" s="927"/>
      <c r="C500" s="929"/>
      <c r="D500" s="931"/>
      <c r="E500" s="929"/>
      <c r="F500" s="929"/>
      <c r="G500" s="934"/>
      <c r="I500" s="142"/>
      <c r="J500" s="142"/>
      <c r="K500" s="142"/>
      <c r="L500" s="142"/>
      <c r="M500" s="142"/>
      <c r="N500" s="142"/>
      <c r="O500" s="142"/>
      <c r="P500" s="142"/>
      <c r="Q500" s="142"/>
      <c r="R500" s="142"/>
      <c r="S500" s="142"/>
      <c r="T500" s="142"/>
    </row>
    <row r="501" spans="2:20" ht="18" customHeight="1" x14ac:dyDescent="0.3">
      <c r="B501" s="367"/>
      <c r="C501" s="403" t="s">
        <v>317</v>
      </c>
      <c r="D501" s="654" t="s">
        <v>377</v>
      </c>
      <c r="E501" s="473" t="s">
        <v>377</v>
      </c>
      <c r="F501" s="445"/>
      <c r="G501" s="474" t="s">
        <v>377</v>
      </c>
      <c r="I501" s="142"/>
      <c r="J501" s="142"/>
      <c r="K501" s="142"/>
      <c r="L501" s="142"/>
      <c r="M501" s="142"/>
      <c r="N501" s="142"/>
      <c r="O501" s="142"/>
      <c r="P501" s="142"/>
      <c r="Q501" s="142"/>
      <c r="R501" s="142"/>
      <c r="S501" s="142"/>
      <c r="T501" s="142"/>
    </row>
    <row r="502" spans="2:20" ht="18" customHeight="1" x14ac:dyDescent="0.3">
      <c r="B502" s="365">
        <v>1</v>
      </c>
      <c r="C502" s="419" t="s">
        <v>318</v>
      </c>
      <c r="D502" s="655"/>
      <c r="E502" s="398"/>
      <c r="F502" s="443"/>
      <c r="G502" s="436"/>
      <c r="I502" s="142"/>
      <c r="J502" s="142"/>
      <c r="K502" s="142"/>
      <c r="L502" s="142"/>
      <c r="M502" s="142"/>
      <c r="N502" s="142"/>
      <c r="O502" s="142"/>
      <c r="P502" s="142"/>
      <c r="Q502" s="142"/>
      <c r="R502" s="142"/>
      <c r="S502" s="142"/>
      <c r="T502" s="142"/>
    </row>
    <row r="503" spans="2:20" ht="18" customHeight="1" x14ac:dyDescent="0.3">
      <c r="B503" s="365">
        <v>2</v>
      </c>
      <c r="C503" s="419" t="s">
        <v>319</v>
      </c>
      <c r="D503" s="655">
        <v>5937.0431799999997</v>
      </c>
      <c r="E503" s="398"/>
      <c r="F503" s="443">
        <f t="shared" ref="F503:F539" si="5">+D503+E503</f>
        <v>5937.0431799999997</v>
      </c>
      <c r="G503" s="436"/>
      <c r="I503" s="142"/>
      <c r="J503" s="142"/>
      <c r="K503" s="142"/>
      <c r="L503" s="142"/>
      <c r="M503" s="142"/>
      <c r="N503" s="142"/>
      <c r="O503" s="142"/>
      <c r="P503" s="142"/>
      <c r="Q503" s="142"/>
      <c r="R503" s="142"/>
      <c r="S503" s="142"/>
      <c r="T503" s="142"/>
    </row>
    <row r="504" spans="2:20" ht="18" customHeight="1" x14ac:dyDescent="0.3">
      <c r="B504" s="365">
        <v>3</v>
      </c>
      <c r="C504" s="419" t="s">
        <v>320</v>
      </c>
      <c r="D504" s="655"/>
      <c r="E504" s="398"/>
      <c r="F504" s="443"/>
      <c r="G504" s="436"/>
      <c r="I504" s="142"/>
      <c r="J504" s="142"/>
      <c r="K504" s="142"/>
      <c r="L504" s="142"/>
      <c r="M504" s="142"/>
      <c r="N504" s="142"/>
      <c r="O504" s="142"/>
      <c r="P504" s="142"/>
      <c r="Q504" s="142"/>
      <c r="R504" s="142"/>
      <c r="S504" s="142"/>
      <c r="T504" s="142"/>
    </row>
    <row r="505" spans="2:20" ht="18" customHeight="1" x14ac:dyDescent="0.3">
      <c r="B505" s="365">
        <v>4</v>
      </c>
      <c r="C505" s="420" t="s">
        <v>321</v>
      </c>
      <c r="D505" s="655">
        <v>1702.93713712827</v>
      </c>
      <c r="E505" s="425"/>
      <c r="F505" s="443">
        <f t="shared" si="5"/>
        <v>1702.93713712827</v>
      </c>
      <c r="G505" s="436"/>
      <c r="I505" s="142"/>
      <c r="J505" s="142"/>
      <c r="K505" s="142"/>
      <c r="L505" s="142"/>
      <c r="M505" s="142"/>
      <c r="N505" s="142"/>
      <c r="O505" s="142"/>
      <c r="P505" s="142"/>
      <c r="Q505" s="142"/>
      <c r="R505" s="142"/>
      <c r="S505" s="142"/>
      <c r="T505" s="142"/>
    </row>
    <row r="506" spans="2:20" ht="18" customHeight="1" x14ac:dyDescent="0.3">
      <c r="B506" s="365">
        <v>5</v>
      </c>
      <c r="C506" s="419" t="s">
        <v>366</v>
      </c>
      <c r="D506" s="655">
        <v>36929.551930000001</v>
      </c>
      <c r="E506" s="429">
        <v>5813.4605800000099</v>
      </c>
      <c r="F506" s="443">
        <f t="shared" si="5"/>
        <v>42743.012510000015</v>
      </c>
      <c r="G506" s="436"/>
      <c r="I506" s="142"/>
      <c r="J506" s="142"/>
      <c r="K506" s="142"/>
      <c r="L506" s="142"/>
      <c r="M506" s="142"/>
      <c r="N506" s="142"/>
      <c r="O506" s="142"/>
      <c r="P506" s="142"/>
      <c r="Q506" s="142"/>
      <c r="R506" s="142"/>
      <c r="S506" s="142"/>
      <c r="T506" s="142"/>
    </row>
    <row r="507" spans="2:20" ht="18" customHeight="1" x14ac:dyDescent="0.3">
      <c r="B507" s="365">
        <v>6</v>
      </c>
      <c r="C507" s="419" t="s">
        <v>322</v>
      </c>
      <c r="D507" s="655"/>
      <c r="E507" s="425"/>
      <c r="F507" s="443"/>
      <c r="G507" s="436"/>
      <c r="I507" s="142"/>
      <c r="J507" s="142"/>
      <c r="K507" s="142"/>
      <c r="L507" s="142"/>
      <c r="M507" s="142"/>
      <c r="N507" s="142"/>
      <c r="O507" s="142"/>
      <c r="P507" s="142"/>
      <c r="Q507" s="142"/>
      <c r="R507" s="142"/>
      <c r="S507" s="142"/>
      <c r="T507" s="142"/>
    </row>
    <row r="508" spans="2:20" ht="18" customHeight="1" x14ac:dyDescent="0.3">
      <c r="B508" s="365">
        <v>7</v>
      </c>
      <c r="C508" s="419" t="s">
        <v>323</v>
      </c>
      <c r="D508" s="655"/>
      <c r="E508" s="425"/>
      <c r="F508" s="443"/>
      <c r="G508" s="436"/>
      <c r="I508" s="142"/>
      <c r="J508" s="142"/>
      <c r="K508" s="142"/>
      <c r="L508" s="142"/>
      <c r="M508" s="142"/>
      <c r="N508" s="142"/>
      <c r="O508" s="142"/>
      <c r="P508" s="142"/>
      <c r="Q508" s="142"/>
      <c r="R508" s="142"/>
      <c r="S508" s="142"/>
      <c r="T508" s="142"/>
    </row>
    <row r="509" spans="2:20" ht="18" customHeight="1" x14ac:dyDescent="0.3">
      <c r="B509" s="365"/>
      <c r="C509" s="395" t="s">
        <v>367</v>
      </c>
      <c r="D509" s="655"/>
      <c r="E509" s="425"/>
      <c r="F509" s="443"/>
      <c r="G509" s="436"/>
      <c r="I509" s="142"/>
      <c r="J509" s="142"/>
      <c r="K509" s="142"/>
      <c r="L509" s="142"/>
      <c r="M509" s="142"/>
      <c r="N509" s="142"/>
      <c r="O509" s="142"/>
      <c r="P509" s="142"/>
      <c r="Q509" s="142"/>
      <c r="R509" s="142"/>
      <c r="S509" s="142"/>
      <c r="T509" s="142"/>
    </row>
    <row r="510" spans="2:20" ht="18" customHeight="1" x14ac:dyDescent="0.3">
      <c r="B510" s="365"/>
      <c r="C510" s="395" t="s">
        <v>368</v>
      </c>
      <c r="D510" s="655"/>
      <c r="E510" s="425"/>
      <c r="F510" s="443"/>
      <c r="G510" s="436"/>
      <c r="I510" s="142"/>
      <c r="J510" s="142"/>
      <c r="K510" s="142"/>
      <c r="L510" s="142"/>
      <c r="M510" s="142"/>
      <c r="N510" s="142"/>
      <c r="O510" s="142"/>
      <c r="P510" s="142"/>
      <c r="Q510" s="142"/>
      <c r="R510" s="142"/>
      <c r="S510" s="142"/>
      <c r="T510" s="142"/>
    </row>
    <row r="511" spans="2:20" ht="18" customHeight="1" x14ac:dyDescent="0.3">
      <c r="B511" s="365">
        <v>8</v>
      </c>
      <c r="C511" s="419" t="s">
        <v>369</v>
      </c>
      <c r="D511" s="655"/>
      <c r="E511" s="398"/>
      <c r="F511" s="443"/>
      <c r="G511" s="436"/>
      <c r="I511" s="142"/>
      <c r="J511" s="142"/>
      <c r="K511" s="142"/>
      <c r="L511" s="142"/>
      <c r="M511" s="142"/>
      <c r="N511" s="142"/>
      <c r="O511" s="142"/>
      <c r="P511" s="142"/>
      <c r="Q511" s="142"/>
      <c r="R511" s="142"/>
      <c r="S511" s="142"/>
      <c r="T511" s="142"/>
    </row>
    <row r="512" spans="2:20" ht="18" customHeight="1" x14ac:dyDescent="0.3">
      <c r="B512" s="365"/>
      <c r="C512" s="395" t="s">
        <v>370</v>
      </c>
      <c r="D512" s="655"/>
      <c r="E512" s="398"/>
      <c r="F512" s="443"/>
      <c r="G512" s="436"/>
      <c r="I512" s="142"/>
      <c r="J512" s="142"/>
      <c r="K512" s="142"/>
      <c r="L512" s="142"/>
      <c r="M512" s="142"/>
      <c r="N512" s="142"/>
      <c r="O512" s="142"/>
      <c r="P512" s="142"/>
      <c r="Q512" s="142"/>
      <c r="R512" s="142"/>
      <c r="S512" s="142"/>
      <c r="T512" s="142"/>
    </row>
    <row r="513" spans="2:20" ht="18" customHeight="1" thickBot="1" x14ac:dyDescent="0.35">
      <c r="B513" s="366"/>
      <c r="C513" s="399" t="s">
        <v>371</v>
      </c>
      <c r="D513" s="656"/>
      <c r="E513" s="426"/>
      <c r="F513" s="444"/>
      <c r="G513" s="437"/>
      <c r="I513" s="142"/>
      <c r="J513" s="142"/>
      <c r="K513" s="142"/>
      <c r="L513" s="142"/>
      <c r="M513" s="142"/>
      <c r="N513" s="142"/>
      <c r="O513" s="142"/>
      <c r="P513" s="142"/>
      <c r="Q513" s="142"/>
      <c r="R513" s="142"/>
      <c r="S513" s="142"/>
      <c r="T513" s="142"/>
    </row>
    <row r="514" spans="2:20" ht="18" customHeight="1" thickBot="1" x14ac:dyDescent="0.35">
      <c r="B514" s="377">
        <v>9</v>
      </c>
      <c r="C514" s="421" t="s">
        <v>329</v>
      </c>
      <c r="D514" s="657">
        <f t="shared" ref="D514:G514" si="6">SUM(D515:D518)</f>
        <v>395525.33848671336</v>
      </c>
      <c r="E514" s="427">
        <f t="shared" si="6"/>
        <v>29885757.760731682</v>
      </c>
      <c r="F514" s="427">
        <f>SUM(F515:F518)</f>
        <v>30281283.099218398</v>
      </c>
      <c r="G514" s="354">
        <f t="shared" si="6"/>
        <v>5239796.8529963158</v>
      </c>
      <c r="I514" s="142"/>
      <c r="J514" s="142"/>
      <c r="K514" s="142"/>
      <c r="L514" s="142"/>
      <c r="M514" s="142"/>
      <c r="N514" s="142"/>
      <c r="O514" s="142"/>
      <c r="P514" s="142"/>
      <c r="Q514" s="142"/>
      <c r="R514" s="142"/>
      <c r="S514" s="142"/>
      <c r="T514" s="142"/>
    </row>
    <row r="515" spans="2:20" ht="18" customHeight="1" x14ac:dyDescent="0.3">
      <c r="B515" s="367">
        <v>10</v>
      </c>
      <c r="C515" s="400" t="s">
        <v>330</v>
      </c>
      <c r="D515" s="658"/>
      <c r="E515" s="433"/>
      <c r="F515" s="445">
        <f t="shared" si="5"/>
        <v>0</v>
      </c>
      <c r="G515" s="438"/>
      <c r="I515" s="142"/>
      <c r="J515" s="142"/>
      <c r="K515" s="142"/>
      <c r="L515" s="142"/>
      <c r="M515" s="142"/>
      <c r="N515" s="142"/>
      <c r="O515" s="142"/>
      <c r="P515" s="142"/>
      <c r="Q515" s="142"/>
      <c r="R515" s="142"/>
      <c r="S515" s="142"/>
      <c r="T515" s="142"/>
    </row>
    <row r="516" spans="2:20" ht="18" customHeight="1" x14ac:dyDescent="0.3">
      <c r="B516" s="365">
        <v>11</v>
      </c>
      <c r="C516" s="395" t="s">
        <v>331</v>
      </c>
      <c r="D516" s="428">
        <v>395525.33848671336</v>
      </c>
      <c r="E516" s="429">
        <v>1794617.3759536899</v>
      </c>
      <c r="F516" s="443">
        <f t="shared" si="5"/>
        <v>2190142.7144404035</v>
      </c>
      <c r="G516" s="439">
        <v>1229703.336853896</v>
      </c>
      <c r="I516" s="142"/>
      <c r="J516" s="142"/>
      <c r="K516" s="142"/>
      <c r="L516" s="142"/>
      <c r="M516" s="142"/>
      <c r="N516" s="142"/>
      <c r="O516" s="142"/>
      <c r="P516" s="142"/>
      <c r="Q516" s="142"/>
      <c r="R516" s="142"/>
      <c r="S516" s="142"/>
      <c r="T516" s="142"/>
    </row>
    <row r="517" spans="2:20" ht="18" customHeight="1" x14ac:dyDescent="0.3">
      <c r="B517" s="365">
        <v>12</v>
      </c>
      <c r="C517" s="395" t="s">
        <v>332</v>
      </c>
      <c r="D517" s="428"/>
      <c r="E517" s="429">
        <v>28091140.384777993</v>
      </c>
      <c r="F517" s="443">
        <f t="shared" si="5"/>
        <v>28091140.384777993</v>
      </c>
      <c r="G517" s="439">
        <v>4010093.51614242</v>
      </c>
      <c r="I517" s="142"/>
      <c r="J517" s="142"/>
      <c r="K517" s="142"/>
      <c r="L517" s="142"/>
      <c r="M517" s="142"/>
      <c r="N517" s="142"/>
      <c r="O517" s="142"/>
      <c r="P517" s="142"/>
      <c r="Q517" s="142"/>
      <c r="R517" s="142"/>
      <c r="S517" s="142"/>
      <c r="T517" s="142"/>
    </row>
    <row r="518" spans="2:20" ht="18" customHeight="1" x14ac:dyDescent="0.3">
      <c r="B518" s="365">
        <v>13</v>
      </c>
      <c r="C518" s="395" t="s">
        <v>333</v>
      </c>
      <c r="D518" s="428"/>
      <c r="E518" s="434"/>
      <c r="F518" s="443"/>
      <c r="G518" s="436"/>
      <c r="I518" s="142"/>
      <c r="J518" s="142"/>
      <c r="K518" s="142"/>
      <c r="L518" s="142"/>
      <c r="M518" s="142"/>
      <c r="N518" s="142"/>
      <c r="O518" s="142"/>
      <c r="P518" s="142"/>
      <c r="Q518" s="142"/>
      <c r="R518" s="142"/>
      <c r="S518" s="142"/>
      <c r="T518" s="142"/>
    </row>
    <row r="519" spans="2:20" ht="18" customHeight="1" x14ac:dyDescent="0.3">
      <c r="B519" s="365">
        <v>14</v>
      </c>
      <c r="C519" s="396" t="s">
        <v>334</v>
      </c>
      <c r="D519" s="428"/>
      <c r="E519" s="434"/>
      <c r="F519" s="443"/>
      <c r="G519" s="436"/>
      <c r="I519" s="142"/>
      <c r="J519" s="142"/>
      <c r="K519" s="142"/>
      <c r="L519" s="142"/>
      <c r="M519" s="142"/>
      <c r="N519" s="142"/>
      <c r="O519" s="142"/>
      <c r="P519" s="142"/>
      <c r="Q519" s="142"/>
      <c r="R519" s="142"/>
      <c r="S519" s="142"/>
      <c r="T519" s="142"/>
    </row>
    <row r="520" spans="2:20" ht="18" customHeight="1" x14ac:dyDescent="0.3">
      <c r="B520" s="365">
        <v>15</v>
      </c>
      <c r="C520" s="396" t="s">
        <v>335</v>
      </c>
      <c r="D520" s="659">
        <v>19993.472999999998</v>
      </c>
      <c r="E520" s="434">
        <v>978391.19051503809</v>
      </c>
      <c r="F520" s="443">
        <f t="shared" si="5"/>
        <v>998384.66351503809</v>
      </c>
      <c r="G520" s="439">
        <v>1417548.8088200002</v>
      </c>
      <c r="I520" s="142"/>
      <c r="J520" s="142"/>
      <c r="K520" s="142"/>
      <c r="L520" s="142"/>
      <c r="M520" s="142"/>
      <c r="N520" s="142"/>
      <c r="O520" s="142"/>
      <c r="P520" s="142"/>
      <c r="Q520" s="142"/>
      <c r="R520" s="142"/>
      <c r="S520" s="142"/>
      <c r="T520" s="142"/>
    </row>
    <row r="521" spans="2:20" ht="18" customHeight="1" x14ac:dyDescent="0.3">
      <c r="B521" s="365">
        <v>16</v>
      </c>
      <c r="C521" s="396" t="s">
        <v>336</v>
      </c>
      <c r="D521" s="659">
        <v>17657.54004</v>
      </c>
      <c r="E521" s="429">
        <v>2379895.55338941</v>
      </c>
      <c r="F521" s="443">
        <f t="shared" si="5"/>
        <v>2397553.0934294099</v>
      </c>
      <c r="G521" s="439">
        <v>2390478.9411800001</v>
      </c>
      <c r="I521" s="142"/>
      <c r="J521" s="142"/>
      <c r="K521" s="142"/>
      <c r="L521" s="142"/>
      <c r="M521" s="142"/>
      <c r="N521" s="142"/>
      <c r="O521" s="142"/>
      <c r="P521" s="142"/>
      <c r="Q521" s="142"/>
      <c r="R521" s="142"/>
      <c r="S521" s="142"/>
      <c r="T521" s="142"/>
    </row>
    <row r="522" spans="2:20" ht="18" customHeight="1" x14ac:dyDescent="0.3">
      <c r="B522" s="365">
        <v>17</v>
      </c>
      <c r="C522" s="396" t="s">
        <v>363</v>
      </c>
      <c r="D522" s="659">
        <v>56807.537930000006</v>
      </c>
      <c r="E522" s="429">
        <f>49150.46871+1196274.044</f>
        <v>1245424.5127099999</v>
      </c>
      <c r="F522" s="443">
        <f t="shared" si="5"/>
        <v>1302232.05064</v>
      </c>
      <c r="G522" s="436">
        <v>3.9792299999999998</v>
      </c>
      <c r="I522" s="142"/>
      <c r="J522" s="142"/>
      <c r="K522" s="142"/>
      <c r="L522" s="142"/>
      <c r="M522" s="142"/>
      <c r="N522" s="142"/>
      <c r="O522" s="142"/>
      <c r="P522" s="142"/>
      <c r="Q522" s="142"/>
      <c r="R522" s="142"/>
      <c r="S522" s="142"/>
      <c r="T522" s="142"/>
    </row>
    <row r="523" spans="2:20" ht="18" customHeight="1" x14ac:dyDescent="0.3">
      <c r="B523" s="365">
        <v>18</v>
      </c>
      <c r="C523" s="396" t="s">
        <v>364</v>
      </c>
      <c r="D523" s="659"/>
      <c r="E523" s="429">
        <v>663918.42376999999</v>
      </c>
      <c r="F523" s="443">
        <f t="shared" si="5"/>
        <v>663918.42376999999</v>
      </c>
      <c r="G523" s="439">
        <v>155717.321</v>
      </c>
      <c r="I523" s="142"/>
      <c r="J523" s="142"/>
      <c r="K523" s="142"/>
      <c r="L523" s="142"/>
      <c r="M523" s="142"/>
      <c r="N523" s="142"/>
      <c r="O523" s="142"/>
      <c r="P523" s="142"/>
      <c r="Q523" s="142"/>
      <c r="R523" s="142"/>
      <c r="S523" s="142"/>
      <c r="T523" s="142"/>
    </row>
    <row r="524" spans="2:20" ht="18" customHeight="1" thickBot="1" x14ac:dyDescent="0.35">
      <c r="B524" s="366">
        <v>19</v>
      </c>
      <c r="C524" s="405" t="s">
        <v>365</v>
      </c>
      <c r="D524" s="660">
        <v>106127.47511</v>
      </c>
      <c r="E524" s="430">
        <v>105389.309965518</v>
      </c>
      <c r="F524" s="444">
        <f t="shared" si="5"/>
        <v>211516.78507551801</v>
      </c>
      <c r="G524" s="440">
        <v>1034894.26459</v>
      </c>
      <c r="I524" s="142"/>
      <c r="J524" s="142"/>
      <c r="K524" s="142"/>
      <c r="L524" s="142"/>
      <c r="M524" s="142"/>
      <c r="N524" s="142"/>
      <c r="O524" s="142"/>
      <c r="P524" s="142"/>
      <c r="Q524" s="142"/>
      <c r="R524" s="142"/>
      <c r="S524" s="142"/>
      <c r="T524" s="142"/>
    </row>
    <row r="525" spans="2:20" ht="18" customHeight="1" thickBot="1" x14ac:dyDescent="0.35">
      <c r="B525" s="377">
        <v>20</v>
      </c>
      <c r="C525" s="402" t="s">
        <v>358</v>
      </c>
      <c r="D525" s="657">
        <f>+SUM(D502:D507)+D509+D510+D512+D513+D514+SUM(D519:D524)</f>
        <v>640680.89681384165</v>
      </c>
      <c r="E525" s="427">
        <f>+SUM(E502:E507)+E509+E510+E512+E513+E514+SUM(E519:E524)</f>
        <v>35264590.211661652</v>
      </c>
      <c r="F525" s="446">
        <f t="shared" si="5"/>
        <v>35905271.108475491</v>
      </c>
      <c r="G525" s="354">
        <f>+SUM(G502:G507)+G509+G510+G512+G513+G514+SUM(G519:G524)</f>
        <v>10238440.167816315</v>
      </c>
      <c r="I525" s="142"/>
      <c r="J525" s="142"/>
      <c r="K525" s="142"/>
      <c r="L525" s="142"/>
      <c r="M525" s="142"/>
      <c r="N525" s="142"/>
      <c r="O525" s="142"/>
      <c r="P525" s="142"/>
      <c r="Q525" s="142"/>
      <c r="R525" s="142"/>
      <c r="S525" s="142"/>
      <c r="T525" s="142"/>
    </row>
    <row r="526" spans="2:20" ht="18" customHeight="1" x14ac:dyDescent="0.3">
      <c r="B526" s="367"/>
      <c r="C526" s="422" t="s">
        <v>339</v>
      </c>
      <c r="D526" s="658"/>
      <c r="E526" s="401"/>
      <c r="F526" s="445"/>
      <c r="G526" s="441"/>
      <c r="I526" s="142"/>
      <c r="J526" s="142"/>
      <c r="K526" s="142"/>
      <c r="L526" s="142"/>
      <c r="M526" s="142"/>
      <c r="N526" s="142"/>
      <c r="O526" s="142"/>
      <c r="P526" s="142"/>
      <c r="Q526" s="142"/>
      <c r="R526" s="142"/>
      <c r="S526" s="142"/>
      <c r="T526" s="142"/>
    </row>
    <row r="527" spans="2:20" ht="18" customHeight="1" x14ac:dyDescent="0.3">
      <c r="B527" s="365"/>
      <c r="C527" s="423" t="s">
        <v>340</v>
      </c>
      <c r="D527" s="655"/>
      <c r="E527" s="398"/>
      <c r="F527" s="443"/>
      <c r="G527" s="436"/>
      <c r="I527" s="142"/>
      <c r="J527" s="142"/>
      <c r="K527" s="142"/>
      <c r="L527" s="142"/>
      <c r="M527" s="142"/>
      <c r="N527" s="142"/>
      <c r="O527" s="142"/>
      <c r="P527" s="142"/>
      <c r="Q527" s="142"/>
      <c r="R527" s="142"/>
      <c r="S527" s="142"/>
      <c r="T527" s="142"/>
    </row>
    <row r="528" spans="2:20" ht="18" customHeight="1" x14ac:dyDescent="0.3">
      <c r="B528" s="365">
        <v>21</v>
      </c>
      <c r="C528" s="396" t="s">
        <v>341</v>
      </c>
      <c r="D528" s="655">
        <v>4748832</v>
      </c>
      <c r="E528" s="425">
        <v>4846102</v>
      </c>
      <c r="F528" s="443">
        <f t="shared" si="5"/>
        <v>9594934</v>
      </c>
      <c r="G528" s="439">
        <v>8591682</v>
      </c>
      <c r="I528" s="142"/>
      <c r="J528" s="142"/>
      <c r="K528" s="142"/>
      <c r="L528" s="142"/>
      <c r="M528" s="142"/>
      <c r="N528" s="142"/>
      <c r="O528" s="142"/>
      <c r="P528" s="142"/>
      <c r="Q528" s="142"/>
      <c r="R528" s="142"/>
      <c r="S528" s="142"/>
      <c r="T528" s="142"/>
    </row>
    <row r="529" spans="2:20" ht="18" customHeight="1" x14ac:dyDescent="0.3">
      <c r="B529" s="365">
        <v>22</v>
      </c>
      <c r="C529" s="396" t="s">
        <v>342</v>
      </c>
      <c r="D529" s="655">
        <v>52969.758999999998</v>
      </c>
      <c r="E529" s="398"/>
      <c r="F529" s="443">
        <f t="shared" si="5"/>
        <v>52969.758999999998</v>
      </c>
      <c r="G529" s="436"/>
      <c r="I529" s="142"/>
      <c r="J529" s="142"/>
      <c r="K529" s="142"/>
      <c r="L529" s="142"/>
      <c r="M529" s="142"/>
      <c r="N529" s="142"/>
      <c r="O529" s="142"/>
      <c r="P529" s="142"/>
      <c r="Q529" s="142"/>
      <c r="R529" s="142"/>
      <c r="S529" s="142"/>
      <c r="T529" s="142"/>
    </row>
    <row r="530" spans="2:20" ht="18" customHeight="1" x14ac:dyDescent="0.3">
      <c r="B530" s="365">
        <v>23</v>
      </c>
      <c r="C530" s="396" t="s">
        <v>343</v>
      </c>
      <c r="D530" s="655">
        <v>524541.10366000014</v>
      </c>
      <c r="E530" s="425">
        <v>57236.000000000007</v>
      </c>
      <c r="F530" s="443">
        <f t="shared" si="5"/>
        <v>581777.10366000014</v>
      </c>
      <c r="G530" s="439">
        <v>826018.99010000005</v>
      </c>
      <c r="I530" s="142"/>
      <c r="J530" s="142"/>
      <c r="K530" s="142"/>
      <c r="L530" s="142"/>
      <c r="M530" s="142"/>
      <c r="N530" s="142"/>
      <c r="O530" s="142"/>
      <c r="P530" s="142"/>
      <c r="Q530" s="142"/>
      <c r="R530" s="142"/>
      <c r="S530" s="142"/>
      <c r="T530" s="142"/>
    </row>
    <row r="531" spans="2:20" ht="18" customHeight="1" x14ac:dyDescent="0.3">
      <c r="B531" s="365">
        <v>24</v>
      </c>
      <c r="C531" s="396" t="s">
        <v>344</v>
      </c>
      <c r="D531" s="655"/>
      <c r="E531" s="398">
        <v>34252.432999999997</v>
      </c>
      <c r="F531" s="443"/>
      <c r="G531" s="436"/>
      <c r="I531" s="142"/>
      <c r="J531" s="142"/>
      <c r="K531" s="142"/>
      <c r="L531" s="142"/>
      <c r="M531" s="142"/>
      <c r="N531" s="142"/>
      <c r="O531" s="142"/>
      <c r="P531" s="142"/>
      <c r="Q531" s="142"/>
      <c r="R531" s="142"/>
      <c r="S531" s="142"/>
      <c r="T531" s="142"/>
    </row>
    <row r="532" spans="2:20" ht="18" customHeight="1" x14ac:dyDescent="0.3">
      <c r="B532" s="365">
        <v>25</v>
      </c>
      <c r="C532" s="395" t="s">
        <v>345</v>
      </c>
      <c r="D532" s="655">
        <v>1933.3741499999999</v>
      </c>
      <c r="E532" s="425"/>
      <c r="F532" s="443">
        <f t="shared" si="5"/>
        <v>1933.3741499999999</v>
      </c>
      <c r="G532" s="436"/>
      <c r="I532" s="142"/>
      <c r="J532" s="142"/>
      <c r="K532" s="142"/>
      <c r="L532" s="142"/>
      <c r="M532" s="142"/>
      <c r="N532" s="142"/>
      <c r="O532" s="142"/>
      <c r="P532" s="142"/>
      <c r="Q532" s="142"/>
      <c r="R532" s="142"/>
      <c r="S532" s="142"/>
      <c r="T532" s="142"/>
    </row>
    <row r="533" spans="2:20" ht="18" customHeight="1" thickBot="1" x14ac:dyDescent="0.35">
      <c r="B533" s="366">
        <v>26</v>
      </c>
      <c r="C533" s="405" t="s">
        <v>346</v>
      </c>
      <c r="D533" s="656">
        <v>79417</v>
      </c>
      <c r="E533" s="431">
        <v>3388898</v>
      </c>
      <c r="F533" s="444">
        <f t="shared" si="5"/>
        <v>3468315</v>
      </c>
      <c r="G533" s="440">
        <v>46988.585769999998</v>
      </c>
      <c r="I533" s="142"/>
      <c r="J533" s="142"/>
      <c r="K533" s="142"/>
      <c r="L533" s="142"/>
      <c r="M533" s="142"/>
      <c r="N533" s="142"/>
      <c r="O533" s="142"/>
      <c r="P533" s="142"/>
      <c r="Q533" s="142"/>
      <c r="R533" s="142"/>
      <c r="S533" s="142"/>
      <c r="T533" s="142"/>
    </row>
    <row r="534" spans="2:20" ht="18" customHeight="1" thickBot="1" x14ac:dyDescent="0.35">
      <c r="B534" s="394">
        <v>27</v>
      </c>
      <c r="C534" s="402" t="s">
        <v>359</v>
      </c>
      <c r="D534" s="657">
        <f>SUM(D528:D533)</f>
        <v>5407693.2368099997</v>
      </c>
      <c r="E534" s="427">
        <f t="shared" ref="E534" si="7">SUM(E528:E533)</f>
        <v>8326488.4330000002</v>
      </c>
      <c r="F534" s="446">
        <f t="shared" si="5"/>
        <v>13734181.669810001</v>
      </c>
      <c r="G534" s="354">
        <f t="shared" ref="G534" si="8">SUM(G528:G533)</f>
        <v>9464689.5758699998</v>
      </c>
      <c r="I534" s="142"/>
      <c r="J534" s="142"/>
      <c r="K534" s="142"/>
      <c r="L534" s="142"/>
      <c r="M534" s="142"/>
      <c r="N534" s="142"/>
      <c r="O534" s="142"/>
      <c r="P534" s="142"/>
      <c r="Q534" s="142"/>
      <c r="R534" s="142"/>
      <c r="S534" s="142"/>
      <c r="T534" s="142"/>
    </row>
    <row r="535" spans="2:20" ht="18" customHeight="1" x14ac:dyDescent="0.3">
      <c r="B535" s="367"/>
      <c r="C535" s="422" t="s">
        <v>360</v>
      </c>
      <c r="D535" s="658"/>
      <c r="E535" s="435"/>
      <c r="F535" s="447"/>
      <c r="G535" s="442"/>
      <c r="I535" s="142"/>
      <c r="J535" s="142"/>
      <c r="K535" s="142"/>
      <c r="L535" s="142"/>
      <c r="M535" s="142"/>
      <c r="N535" s="142"/>
      <c r="O535" s="142"/>
      <c r="P535" s="142"/>
      <c r="Q535" s="142"/>
      <c r="R535" s="142"/>
      <c r="S535" s="142"/>
      <c r="T535" s="142"/>
    </row>
    <row r="536" spans="2:20" ht="18" customHeight="1" x14ac:dyDescent="0.3">
      <c r="B536" s="365">
        <v>28</v>
      </c>
      <c r="C536" s="419" t="s">
        <v>361</v>
      </c>
      <c r="D536" s="655"/>
      <c r="E536" s="398"/>
      <c r="F536" s="443"/>
      <c r="G536" s="436"/>
      <c r="I536" s="142"/>
      <c r="J536" s="142"/>
      <c r="K536" s="142"/>
      <c r="L536" s="142"/>
      <c r="M536" s="142"/>
      <c r="N536" s="142"/>
      <c r="O536" s="142"/>
      <c r="P536" s="142"/>
      <c r="Q536" s="142"/>
      <c r="R536" s="142"/>
      <c r="S536" s="142"/>
      <c r="T536" s="142"/>
    </row>
    <row r="537" spans="2:20" ht="18" customHeight="1" x14ac:dyDescent="0.3">
      <c r="B537" s="365">
        <v>29</v>
      </c>
      <c r="C537" s="419" t="s">
        <v>350</v>
      </c>
      <c r="D537" s="655"/>
      <c r="E537" s="398"/>
      <c r="F537" s="443"/>
      <c r="G537" s="436"/>
      <c r="I537" s="142"/>
      <c r="J537" s="142"/>
      <c r="K537" s="142"/>
      <c r="L537" s="142"/>
      <c r="M537" s="142"/>
      <c r="N537" s="142"/>
      <c r="O537" s="142"/>
      <c r="P537" s="142"/>
      <c r="Q537" s="142"/>
      <c r="R537" s="142"/>
      <c r="S537" s="142"/>
      <c r="T537" s="142"/>
    </row>
    <row r="538" spans="2:20" ht="18" customHeight="1" x14ac:dyDescent="0.3">
      <c r="B538" s="365">
        <v>30</v>
      </c>
      <c r="C538" s="419" t="s">
        <v>351</v>
      </c>
      <c r="D538" s="655"/>
      <c r="E538" s="398"/>
      <c r="F538" s="443"/>
      <c r="G538" s="436"/>
      <c r="I538" s="142"/>
      <c r="J538" s="142"/>
      <c r="K538" s="142"/>
      <c r="L538" s="142"/>
      <c r="M538" s="142"/>
      <c r="N538" s="142"/>
      <c r="O538" s="142"/>
      <c r="P538" s="142"/>
      <c r="Q538" s="142"/>
      <c r="R538" s="142"/>
      <c r="S538" s="142"/>
      <c r="T538" s="142"/>
    </row>
    <row r="539" spans="2:20" ht="18" customHeight="1" thickBot="1" x14ac:dyDescent="0.35">
      <c r="B539" s="366">
        <v>31</v>
      </c>
      <c r="C539" s="424" t="s">
        <v>352</v>
      </c>
      <c r="D539" s="656">
        <v>-4767011.3605961585</v>
      </c>
      <c r="E539" s="431">
        <v>26938101.500176132</v>
      </c>
      <c r="F539" s="444">
        <f t="shared" si="5"/>
        <v>22171090.139579974</v>
      </c>
      <c r="G539" s="440">
        <v>773750.32735631615</v>
      </c>
      <c r="I539" s="142"/>
      <c r="J539" s="142"/>
      <c r="K539" s="142"/>
      <c r="L539" s="142"/>
      <c r="M539" s="142"/>
      <c r="N539" s="142"/>
      <c r="O539" s="142"/>
      <c r="P539" s="142"/>
      <c r="Q539" s="142"/>
      <c r="R539" s="142"/>
      <c r="S539" s="142"/>
      <c r="T539" s="142"/>
    </row>
    <row r="540" spans="2:20" ht="18" customHeight="1" thickBot="1" x14ac:dyDescent="0.35">
      <c r="B540" s="394">
        <v>32</v>
      </c>
      <c r="C540" s="402" t="s">
        <v>353</v>
      </c>
      <c r="D540" s="657">
        <f>SUM(D536:D539)</f>
        <v>-4767011.3605961585</v>
      </c>
      <c r="E540" s="432">
        <f>SUM(E536:E539)</f>
        <v>26938101.500176132</v>
      </c>
      <c r="F540" s="446">
        <f>+D540+E540</f>
        <v>22171090.139579974</v>
      </c>
      <c r="G540" s="354">
        <f>SUM(G536:G539)</f>
        <v>773750.32735631615</v>
      </c>
      <c r="I540" s="142"/>
      <c r="J540" s="142"/>
      <c r="K540" s="142"/>
      <c r="L540" s="142"/>
      <c r="M540" s="142"/>
      <c r="N540" s="142"/>
      <c r="O540" s="142"/>
      <c r="P540" s="142"/>
      <c r="Q540" s="142"/>
      <c r="R540" s="142"/>
      <c r="S540" s="142"/>
      <c r="T540" s="142"/>
    </row>
    <row r="541" spans="2:20" ht="18" customHeight="1" thickBot="1" x14ac:dyDescent="0.35">
      <c r="B541" s="377">
        <v>33</v>
      </c>
      <c r="C541" s="402" t="s">
        <v>354</v>
      </c>
      <c r="D541" s="657">
        <f>+D534+D540</f>
        <v>640681.87621384114</v>
      </c>
      <c r="E541" s="432">
        <f>+E534+E540</f>
        <v>35264589.93317613</v>
      </c>
      <c r="F541" s="427">
        <f>+D541+E541</f>
        <v>35905271.809389971</v>
      </c>
      <c r="G541" s="354">
        <f>+G534+G540</f>
        <v>10238439.903226316</v>
      </c>
      <c r="I541" s="142"/>
      <c r="J541" s="142"/>
      <c r="K541" s="142"/>
      <c r="L541" s="142"/>
      <c r="M541" s="142"/>
      <c r="N541" s="142"/>
      <c r="O541" s="142"/>
      <c r="P541" s="142"/>
      <c r="Q541" s="142"/>
      <c r="R541" s="142"/>
      <c r="S541" s="142"/>
      <c r="T541" s="142"/>
    </row>
    <row r="542" spans="2:20" x14ac:dyDescent="0.3">
      <c r="B542" s="195"/>
      <c r="C542" s="122"/>
      <c r="D542" s="653"/>
      <c r="E542" s="163"/>
      <c r="F542" s="153"/>
      <c r="I542" s="142"/>
      <c r="J542" s="142"/>
      <c r="K542" s="142"/>
      <c r="L542" s="142"/>
      <c r="M542" s="142"/>
      <c r="N542" s="142"/>
      <c r="O542" s="142"/>
      <c r="P542" s="142"/>
      <c r="Q542" s="142"/>
      <c r="R542" s="142"/>
      <c r="S542" s="142"/>
      <c r="T542" s="142"/>
    </row>
    <row r="543" spans="2:20" x14ac:dyDescent="0.3">
      <c r="B543" s="195"/>
      <c r="C543" s="122"/>
      <c r="D543" s="653"/>
      <c r="E543" s="163"/>
      <c r="F543" s="153"/>
      <c r="I543" s="142"/>
      <c r="J543" s="142"/>
      <c r="K543" s="142"/>
      <c r="L543" s="142"/>
      <c r="M543" s="142"/>
      <c r="N543" s="142"/>
      <c r="O543" s="142"/>
      <c r="P543" s="142"/>
      <c r="Q543" s="142"/>
      <c r="R543" s="142"/>
      <c r="S543" s="142"/>
      <c r="T543" s="142"/>
    </row>
    <row r="544" spans="2:20" x14ac:dyDescent="0.3">
      <c r="B544" s="941" t="s">
        <v>362</v>
      </c>
      <c r="C544" s="942"/>
      <c r="D544" s="942"/>
      <c r="E544" s="942"/>
      <c r="F544" s="942"/>
      <c r="G544" s="942"/>
      <c r="I544" s="142"/>
      <c r="J544" s="142"/>
      <c r="K544" s="142"/>
      <c r="L544" s="142"/>
      <c r="M544" s="142"/>
      <c r="N544" s="142"/>
      <c r="O544" s="142"/>
      <c r="P544" s="142"/>
      <c r="Q544" s="142"/>
      <c r="R544" s="142"/>
      <c r="S544" s="142"/>
      <c r="T544" s="142"/>
    </row>
    <row r="545" spans="2:20" ht="13.8" thickBot="1" x14ac:dyDescent="0.35">
      <c r="B545" s="124"/>
      <c r="C545" s="124"/>
      <c r="D545" s="484"/>
      <c r="E545" s="124"/>
      <c r="F545" s="124"/>
      <c r="G545" s="142"/>
      <c r="I545" s="142"/>
      <c r="J545" s="142"/>
      <c r="K545" s="142"/>
      <c r="L545" s="142"/>
      <c r="M545" s="142"/>
      <c r="N545" s="142"/>
      <c r="O545" s="142"/>
      <c r="P545" s="142"/>
      <c r="Q545" s="142"/>
      <c r="R545" s="142"/>
      <c r="S545" s="142"/>
      <c r="T545" s="142"/>
    </row>
    <row r="546" spans="2:20" ht="13.8" thickBot="1" x14ac:dyDescent="0.35">
      <c r="B546" s="923" t="s">
        <v>26</v>
      </c>
      <c r="C546" s="924"/>
      <c r="D546" s="485"/>
      <c r="E546" s="213"/>
      <c r="F546" s="142"/>
      <c r="I546" s="142"/>
      <c r="J546" s="142"/>
      <c r="K546" s="142"/>
      <c r="L546" s="142"/>
      <c r="M546" s="142"/>
      <c r="N546" s="142"/>
      <c r="O546" s="142"/>
      <c r="P546" s="142"/>
      <c r="Q546" s="142"/>
      <c r="R546" s="142"/>
      <c r="S546" s="142"/>
      <c r="T546" s="142"/>
    </row>
    <row r="547" spans="2:20" ht="18" customHeight="1" x14ac:dyDescent="0.3">
      <c r="B547" s="925" t="s">
        <v>311</v>
      </c>
      <c r="C547" s="928"/>
      <c r="D547" s="936" t="s">
        <v>357</v>
      </c>
      <c r="E547" s="203"/>
      <c r="I547" s="142"/>
      <c r="J547" s="142"/>
      <c r="K547" s="142"/>
      <c r="L547" s="142"/>
      <c r="M547" s="142"/>
      <c r="N547" s="142"/>
      <c r="O547" s="142"/>
      <c r="P547" s="142"/>
      <c r="Q547" s="142"/>
      <c r="R547" s="142"/>
      <c r="S547" s="142"/>
      <c r="T547" s="142"/>
    </row>
    <row r="548" spans="2:20" ht="18" customHeight="1" x14ac:dyDescent="0.3">
      <c r="B548" s="926"/>
      <c r="C548" s="915"/>
      <c r="D548" s="937"/>
      <c r="E548" s="123"/>
      <c r="I548" s="142"/>
      <c r="J548" s="142"/>
      <c r="K548" s="142"/>
      <c r="L548" s="142"/>
      <c r="M548" s="142"/>
      <c r="N548" s="142"/>
      <c r="O548" s="142"/>
      <c r="P548" s="142"/>
      <c r="Q548" s="142"/>
      <c r="R548" s="142"/>
      <c r="S548" s="142"/>
      <c r="T548" s="142"/>
    </row>
    <row r="549" spans="2:20" ht="18" customHeight="1" thickBot="1" x14ac:dyDescent="0.35">
      <c r="B549" s="927"/>
      <c r="C549" s="929"/>
      <c r="D549" s="938"/>
      <c r="E549" s="123"/>
      <c r="I549" s="142"/>
      <c r="J549" s="142"/>
      <c r="K549" s="142"/>
      <c r="L549" s="142"/>
      <c r="M549" s="142"/>
      <c r="N549" s="142"/>
      <c r="O549" s="142"/>
      <c r="P549" s="142"/>
      <c r="Q549" s="142"/>
      <c r="R549" s="142"/>
      <c r="S549" s="142"/>
      <c r="T549" s="142"/>
    </row>
    <row r="550" spans="2:20" ht="18" customHeight="1" x14ac:dyDescent="0.3">
      <c r="B550" s="406"/>
      <c r="C550" s="407" t="s">
        <v>317</v>
      </c>
      <c r="D550" s="450"/>
      <c r="E550" s="153"/>
      <c r="I550" s="142"/>
      <c r="J550" s="142"/>
      <c r="K550" s="142"/>
      <c r="L550" s="142"/>
      <c r="M550" s="142"/>
      <c r="N550" s="142"/>
      <c r="O550" s="142"/>
      <c r="P550" s="142"/>
      <c r="Q550" s="142"/>
      <c r="R550" s="142"/>
      <c r="S550" s="142"/>
      <c r="T550" s="142"/>
    </row>
    <row r="551" spans="2:20" ht="18" customHeight="1" x14ac:dyDescent="0.3">
      <c r="B551" s="408">
        <v>1</v>
      </c>
      <c r="C551" s="395" t="s">
        <v>318</v>
      </c>
      <c r="D551" s="453"/>
      <c r="E551" s="153"/>
      <c r="G551" s="142"/>
      <c r="I551" s="142"/>
      <c r="J551" s="142"/>
      <c r="K551" s="142"/>
      <c r="L551" s="142"/>
      <c r="M551" s="142"/>
      <c r="N551" s="142"/>
      <c r="O551" s="142"/>
      <c r="P551" s="142"/>
      <c r="Q551" s="142"/>
      <c r="R551" s="142"/>
      <c r="S551" s="142"/>
      <c r="T551" s="142"/>
    </row>
    <row r="552" spans="2:20" ht="18" customHeight="1" x14ac:dyDescent="0.3">
      <c r="B552" s="408">
        <v>2</v>
      </c>
      <c r="C552" s="395" t="s">
        <v>319</v>
      </c>
      <c r="D552" s="454">
        <v>29470.956129999995</v>
      </c>
      <c r="E552" s="153"/>
      <c r="G552" s="142"/>
      <c r="I552" s="142"/>
      <c r="J552" s="142"/>
      <c r="K552" s="142"/>
      <c r="L552" s="142"/>
      <c r="M552" s="142"/>
      <c r="N552" s="142"/>
      <c r="O552" s="142"/>
      <c r="P552" s="142"/>
      <c r="Q552" s="142"/>
      <c r="R552" s="142"/>
      <c r="S552" s="142"/>
      <c r="T552" s="142"/>
    </row>
    <row r="553" spans="2:20" ht="18" customHeight="1" x14ac:dyDescent="0.3">
      <c r="B553" s="408">
        <v>3</v>
      </c>
      <c r="C553" s="395" t="s">
        <v>320</v>
      </c>
      <c r="D553" s="455"/>
      <c r="E553" s="153"/>
      <c r="G553" s="142"/>
      <c r="I553" s="142"/>
      <c r="J553" s="142"/>
      <c r="K553" s="142"/>
      <c r="L553" s="142"/>
      <c r="M553" s="142"/>
      <c r="N553" s="142"/>
      <c r="O553" s="142"/>
      <c r="P553" s="142"/>
      <c r="Q553" s="142"/>
      <c r="R553" s="142"/>
      <c r="S553" s="142"/>
      <c r="T553" s="142"/>
    </row>
    <row r="554" spans="2:20" ht="18" customHeight="1" x14ac:dyDescent="0.3">
      <c r="B554" s="408">
        <v>4</v>
      </c>
      <c r="C554" s="395" t="s">
        <v>321</v>
      </c>
      <c r="D554" s="455">
        <v>86112.287203836604</v>
      </c>
      <c r="E554" s="153"/>
      <c r="G554" s="142"/>
      <c r="I554" s="142"/>
      <c r="J554" s="142"/>
      <c r="K554" s="142"/>
      <c r="L554" s="142"/>
      <c r="M554" s="142"/>
      <c r="N554" s="142"/>
      <c r="O554" s="142"/>
      <c r="P554" s="142"/>
      <c r="Q554" s="142"/>
      <c r="R554" s="142"/>
      <c r="S554" s="142"/>
      <c r="T554" s="142"/>
    </row>
    <row r="555" spans="2:20" ht="18" customHeight="1" x14ac:dyDescent="0.3">
      <c r="B555" s="408">
        <v>5</v>
      </c>
      <c r="C555" s="395" t="s">
        <v>366</v>
      </c>
      <c r="D555" s="455">
        <v>66382.682791500192</v>
      </c>
      <c r="E555" s="153"/>
      <c r="G555" s="142"/>
      <c r="I555" s="142"/>
      <c r="J555" s="142"/>
      <c r="K555" s="142"/>
      <c r="L555" s="142"/>
      <c r="M555" s="142"/>
      <c r="N555" s="142"/>
      <c r="O555" s="142"/>
      <c r="P555" s="142"/>
      <c r="Q555" s="142"/>
      <c r="R555" s="142"/>
      <c r="S555" s="142"/>
      <c r="T555" s="142"/>
    </row>
    <row r="556" spans="2:20" ht="18" customHeight="1" x14ac:dyDescent="0.3">
      <c r="B556" s="408">
        <v>6</v>
      </c>
      <c r="C556" s="395" t="s">
        <v>322</v>
      </c>
      <c r="D556" s="453"/>
      <c r="E556" s="153"/>
      <c r="G556" s="142"/>
      <c r="I556" s="142"/>
      <c r="J556" s="142"/>
      <c r="K556" s="142"/>
      <c r="L556" s="142"/>
      <c r="M556" s="142"/>
      <c r="N556" s="142"/>
      <c r="O556" s="142"/>
      <c r="P556" s="142"/>
      <c r="Q556" s="142"/>
      <c r="R556" s="142"/>
      <c r="S556" s="142"/>
      <c r="T556" s="142"/>
    </row>
    <row r="557" spans="2:20" ht="18" customHeight="1" x14ac:dyDescent="0.3">
      <c r="B557" s="408">
        <v>7</v>
      </c>
      <c r="C557" s="395" t="s">
        <v>323</v>
      </c>
      <c r="D557" s="453"/>
      <c r="E557" s="153"/>
      <c r="G557" s="142"/>
      <c r="I557" s="142"/>
      <c r="J557" s="142"/>
      <c r="K557" s="142"/>
      <c r="L557" s="142"/>
      <c r="M557" s="142"/>
      <c r="N557" s="142"/>
      <c r="O557" s="142"/>
      <c r="P557" s="142"/>
      <c r="Q557" s="142"/>
      <c r="R557" s="142"/>
      <c r="S557" s="142"/>
      <c r="T557" s="142"/>
    </row>
    <row r="558" spans="2:20" ht="18" customHeight="1" x14ac:dyDescent="0.3">
      <c r="B558" s="408"/>
      <c r="C558" s="395" t="s">
        <v>367</v>
      </c>
      <c r="D558" s="453"/>
      <c r="E558" s="153"/>
      <c r="G558" s="142"/>
      <c r="I558" s="142"/>
      <c r="J558" s="142"/>
      <c r="K558" s="142"/>
      <c r="L558" s="142"/>
      <c r="M558" s="142"/>
      <c r="N558" s="142"/>
      <c r="O558" s="142"/>
      <c r="P558" s="142"/>
      <c r="Q558" s="142"/>
      <c r="R558" s="142"/>
      <c r="S558" s="142"/>
      <c r="T558" s="142"/>
    </row>
    <row r="559" spans="2:20" ht="18" customHeight="1" x14ac:dyDescent="0.3">
      <c r="B559" s="408"/>
      <c r="C559" s="395" t="s">
        <v>368</v>
      </c>
      <c r="D559" s="453"/>
      <c r="E559" s="153"/>
      <c r="G559" s="142"/>
      <c r="I559" s="142"/>
      <c r="J559" s="142"/>
      <c r="K559" s="142"/>
      <c r="L559" s="142"/>
      <c r="M559" s="142"/>
      <c r="N559" s="142"/>
      <c r="O559" s="142"/>
      <c r="P559" s="142"/>
      <c r="Q559" s="142"/>
      <c r="R559" s="142"/>
      <c r="S559" s="142"/>
      <c r="T559" s="142"/>
    </row>
    <row r="560" spans="2:20" ht="18" customHeight="1" x14ac:dyDescent="0.3">
      <c r="B560" s="408">
        <v>8</v>
      </c>
      <c r="C560" s="395" t="s">
        <v>369</v>
      </c>
      <c r="D560" s="453"/>
      <c r="E560" s="153"/>
      <c r="G560" s="142"/>
      <c r="I560" s="142"/>
      <c r="J560" s="142"/>
      <c r="K560" s="142"/>
      <c r="L560" s="142"/>
      <c r="M560" s="142"/>
      <c r="N560" s="142"/>
      <c r="O560" s="142"/>
      <c r="P560" s="142"/>
      <c r="Q560" s="142"/>
      <c r="R560" s="142"/>
      <c r="S560" s="142"/>
      <c r="T560" s="142"/>
    </row>
    <row r="561" spans="2:20" ht="18" customHeight="1" x14ac:dyDescent="0.3">
      <c r="B561" s="408"/>
      <c r="C561" s="395" t="s">
        <v>370</v>
      </c>
      <c r="D561" s="453"/>
      <c r="E561" s="153"/>
      <c r="G561" s="142"/>
      <c r="I561" s="142"/>
      <c r="J561" s="142"/>
      <c r="K561" s="142"/>
      <c r="L561" s="142"/>
      <c r="M561" s="142"/>
      <c r="N561" s="142"/>
      <c r="O561" s="142"/>
      <c r="P561" s="142"/>
      <c r="Q561" s="142"/>
      <c r="R561" s="142"/>
      <c r="S561" s="142"/>
      <c r="T561" s="142"/>
    </row>
    <row r="562" spans="2:20" ht="18" customHeight="1" thickBot="1" x14ac:dyDescent="0.35">
      <c r="B562" s="409"/>
      <c r="C562" s="399" t="s">
        <v>371</v>
      </c>
      <c r="D562" s="458"/>
      <c r="E562" s="153"/>
      <c r="G562" s="142"/>
      <c r="I562" s="142"/>
      <c r="J562" s="142"/>
      <c r="K562" s="142"/>
      <c r="L562" s="142"/>
      <c r="M562" s="142"/>
      <c r="N562" s="142"/>
      <c r="O562" s="142"/>
      <c r="P562" s="142"/>
      <c r="Q562" s="142"/>
      <c r="R562" s="142"/>
      <c r="S562" s="142"/>
      <c r="T562" s="142"/>
    </row>
    <row r="563" spans="2:20" ht="18" customHeight="1" thickBot="1" x14ac:dyDescent="0.35">
      <c r="B563" s="377">
        <v>9</v>
      </c>
      <c r="C563" s="402" t="s">
        <v>329</v>
      </c>
      <c r="D563" s="461">
        <f>+SUM(D564:D567)</f>
        <v>2657246.5554380976</v>
      </c>
      <c r="G563" s="142"/>
      <c r="I563" s="142"/>
      <c r="J563" s="142"/>
      <c r="K563" s="142"/>
      <c r="L563" s="142"/>
      <c r="M563" s="142"/>
      <c r="N563" s="142"/>
      <c r="O563" s="142"/>
      <c r="P563" s="142"/>
      <c r="Q563" s="142"/>
      <c r="R563" s="142"/>
      <c r="S563" s="142"/>
      <c r="T563" s="142"/>
    </row>
    <row r="564" spans="2:20" ht="18" customHeight="1" x14ac:dyDescent="0.3">
      <c r="B564" s="410">
        <v>10</v>
      </c>
      <c r="C564" s="400" t="s">
        <v>330</v>
      </c>
      <c r="D564" s="464"/>
      <c r="E564" s="153"/>
      <c r="G564" s="142"/>
      <c r="I564" s="142"/>
      <c r="J564" s="142"/>
      <c r="K564" s="142"/>
      <c r="L564" s="142"/>
      <c r="M564" s="142"/>
      <c r="N564" s="142"/>
      <c r="O564" s="142"/>
      <c r="P564" s="142"/>
      <c r="Q564" s="142"/>
      <c r="R564" s="142"/>
      <c r="S564" s="142"/>
      <c r="T564" s="142"/>
    </row>
    <row r="565" spans="2:20" ht="18" customHeight="1" x14ac:dyDescent="0.3">
      <c r="B565" s="408">
        <v>11</v>
      </c>
      <c r="C565" s="395" t="s">
        <v>331</v>
      </c>
      <c r="D565" s="455">
        <v>2657246.5554380976</v>
      </c>
      <c r="E565" s="153"/>
      <c r="G565" s="142"/>
      <c r="I565" s="142"/>
      <c r="J565" s="142"/>
      <c r="K565" s="142"/>
      <c r="L565" s="142"/>
      <c r="M565" s="142"/>
      <c r="N565" s="142"/>
      <c r="O565" s="142"/>
      <c r="P565" s="142"/>
      <c r="Q565" s="142"/>
      <c r="R565" s="142"/>
      <c r="S565" s="142"/>
      <c r="T565" s="142"/>
    </row>
    <row r="566" spans="2:20" ht="18" customHeight="1" x14ac:dyDescent="0.3">
      <c r="B566" s="408">
        <v>12</v>
      </c>
      <c r="C566" s="395" t="s">
        <v>332</v>
      </c>
      <c r="D566" s="455"/>
      <c r="E566" s="153"/>
      <c r="G566" s="142"/>
      <c r="I566" s="142"/>
      <c r="J566" s="142"/>
      <c r="K566" s="142"/>
      <c r="L566" s="142"/>
      <c r="M566" s="142"/>
      <c r="N566" s="142"/>
      <c r="O566" s="142"/>
      <c r="P566" s="142"/>
      <c r="Q566" s="142"/>
      <c r="R566" s="142"/>
      <c r="S566" s="142"/>
      <c r="T566" s="142"/>
    </row>
    <row r="567" spans="2:20" ht="18" customHeight="1" x14ac:dyDescent="0.3">
      <c r="B567" s="408">
        <v>13</v>
      </c>
      <c r="C567" s="395" t="s">
        <v>333</v>
      </c>
      <c r="D567" s="455"/>
      <c r="E567" s="153"/>
      <c r="G567" s="142"/>
      <c r="I567" s="142"/>
      <c r="J567" s="142"/>
      <c r="K567" s="142"/>
      <c r="L567" s="142"/>
      <c r="M567" s="142"/>
      <c r="N567" s="142"/>
      <c r="O567" s="142"/>
      <c r="P567" s="142"/>
      <c r="Q567" s="142"/>
      <c r="R567" s="142"/>
      <c r="S567" s="142"/>
      <c r="T567" s="142"/>
    </row>
    <row r="568" spans="2:20" ht="18" customHeight="1" x14ac:dyDescent="0.3">
      <c r="B568" s="408">
        <v>14</v>
      </c>
      <c r="C568" s="396" t="s">
        <v>334</v>
      </c>
      <c r="D568" s="455"/>
      <c r="E568" s="153"/>
      <c r="G568" s="142"/>
      <c r="I568" s="142"/>
      <c r="J568" s="142"/>
      <c r="K568" s="142"/>
      <c r="L568" s="142"/>
      <c r="M568" s="142"/>
      <c r="N568" s="142"/>
      <c r="O568" s="142"/>
      <c r="P568" s="142"/>
      <c r="Q568" s="142"/>
      <c r="R568" s="142"/>
      <c r="S568" s="142"/>
      <c r="T568" s="142"/>
    </row>
    <row r="569" spans="2:20" ht="18" customHeight="1" x14ac:dyDescent="0.3">
      <c r="B569" s="408">
        <v>15</v>
      </c>
      <c r="C569" s="396" t="s">
        <v>335</v>
      </c>
      <c r="D569" s="455">
        <v>346477</v>
      </c>
      <c r="E569" s="153"/>
      <c r="G569" s="142"/>
      <c r="I569" s="142"/>
      <c r="J569" s="142"/>
      <c r="K569" s="142"/>
      <c r="L569" s="142"/>
      <c r="M569" s="142"/>
      <c r="N569" s="142"/>
      <c r="O569" s="142"/>
      <c r="P569" s="142"/>
      <c r="Q569" s="142"/>
      <c r="R569" s="142"/>
      <c r="S569" s="142"/>
      <c r="T569" s="142"/>
    </row>
    <row r="570" spans="2:20" ht="18" customHeight="1" x14ac:dyDescent="0.3">
      <c r="B570" s="408">
        <v>16</v>
      </c>
      <c r="C570" s="396" t="s">
        <v>336</v>
      </c>
      <c r="D570" s="455">
        <v>849265.39411999867</v>
      </c>
      <c r="E570" s="153"/>
      <c r="G570" s="142"/>
      <c r="I570" s="142"/>
      <c r="J570" s="142"/>
      <c r="K570" s="142"/>
      <c r="L570" s="142"/>
      <c r="M570" s="142"/>
      <c r="N570" s="142"/>
      <c r="O570" s="142"/>
      <c r="P570" s="142"/>
      <c r="Q570" s="142"/>
      <c r="R570" s="142"/>
      <c r="S570" s="142"/>
      <c r="T570" s="142"/>
    </row>
    <row r="571" spans="2:20" ht="18" customHeight="1" x14ac:dyDescent="0.3">
      <c r="B571" s="408">
        <v>17</v>
      </c>
      <c r="C571" s="395" t="s">
        <v>363</v>
      </c>
      <c r="D571" s="455">
        <v>18747</v>
      </c>
      <c r="E571" s="163"/>
      <c r="G571" s="142"/>
      <c r="I571" s="142"/>
      <c r="J571" s="142"/>
      <c r="K571" s="142"/>
      <c r="L571" s="142"/>
      <c r="M571" s="142"/>
      <c r="N571" s="142"/>
      <c r="O571" s="142"/>
      <c r="P571" s="142"/>
      <c r="Q571" s="142"/>
      <c r="R571" s="142"/>
      <c r="S571" s="142"/>
      <c r="T571" s="142"/>
    </row>
    <row r="572" spans="2:20" ht="18" customHeight="1" x14ac:dyDescent="0.3">
      <c r="B572" s="408">
        <v>18</v>
      </c>
      <c r="C572" s="395" t="s">
        <v>364</v>
      </c>
      <c r="D572" s="455">
        <v>179043.81625999999</v>
      </c>
      <c r="E572" s="153"/>
      <c r="G572" s="142"/>
      <c r="I572" s="142"/>
      <c r="J572" s="142"/>
      <c r="K572" s="142"/>
      <c r="L572" s="142"/>
      <c r="M572" s="142"/>
      <c r="N572" s="142"/>
      <c r="O572" s="142"/>
      <c r="P572" s="142"/>
      <c r="Q572" s="142"/>
      <c r="R572" s="142"/>
      <c r="S572" s="142"/>
      <c r="T572" s="142"/>
    </row>
    <row r="573" spans="2:20" ht="18" customHeight="1" thickBot="1" x14ac:dyDescent="0.35">
      <c r="B573" s="409">
        <v>19</v>
      </c>
      <c r="C573" s="399" t="s">
        <v>365</v>
      </c>
      <c r="D573" s="466">
        <v>93204.415315658</v>
      </c>
      <c r="E573" s="153"/>
      <c r="G573" s="142"/>
      <c r="I573" s="142"/>
      <c r="J573" s="142"/>
      <c r="K573" s="142"/>
      <c r="L573" s="142"/>
      <c r="M573" s="142"/>
      <c r="N573" s="142"/>
      <c r="O573" s="142"/>
      <c r="P573" s="142"/>
      <c r="Q573" s="142"/>
      <c r="R573" s="142"/>
      <c r="S573" s="142"/>
      <c r="T573" s="142"/>
    </row>
    <row r="574" spans="2:20" ht="18" customHeight="1" thickBot="1" x14ac:dyDescent="0.35">
      <c r="B574" s="377">
        <v>20</v>
      </c>
      <c r="C574" s="404" t="s">
        <v>358</v>
      </c>
      <c r="D574" s="461">
        <f>+SUM(D551:D556)+D558+D559+D561+D562+D563+SUM(D568:D573)</f>
        <v>4325950.107259091</v>
      </c>
      <c r="E574" s="153"/>
      <c r="G574" s="142"/>
      <c r="I574" s="142"/>
      <c r="J574" s="142"/>
      <c r="K574" s="142"/>
      <c r="L574" s="142"/>
      <c r="M574" s="142"/>
      <c r="N574" s="142"/>
      <c r="O574" s="142"/>
      <c r="P574" s="142"/>
      <c r="Q574" s="142"/>
      <c r="R574" s="142"/>
      <c r="S574" s="142"/>
      <c r="T574" s="142"/>
    </row>
    <row r="575" spans="2:20" ht="18" customHeight="1" x14ac:dyDescent="0.3">
      <c r="B575" s="410"/>
      <c r="C575" s="403" t="s">
        <v>339</v>
      </c>
      <c r="D575" s="469"/>
      <c r="E575" s="153"/>
      <c r="G575" s="142"/>
      <c r="I575" s="142"/>
      <c r="J575" s="142"/>
      <c r="K575" s="142"/>
      <c r="L575" s="142"/>
      <c r="M575" s="142"/>
      <c r="N575" s="142"/>
      <c r="O575" s="142"/>
      <c r="P575" s="142"/>
      <c r="Q575" s="142"/>
      <c r="R575" s="142"/>
      <c r="S575" s="142"/>
      <c r="T575" s="142"/>
    </row>
    <row r="576" spans="2:20" ht="18" customHeight="1" x14ac:dyDescent="0.3">
      <c r="B576" s="408"/>
      <c r="C576" s="397" t="s">
        <v>340</v>
      </c>
      <c r="D576" s="453"/>
      <c r="E576" s="153"/>
      <c r="G576" s="142"/>
      <c r="I576" s="142"/>
      <c r="J576" s="142"/>
      <c r="K576" s="142"/>
      <c r="L576" s="142"/>
      <c r="M576" s="142"/>
      <c r="N576" s="142"/>
      <c r="O576" s="142"/>
      <c r="P576" s="142"/>
      <c r="Q576" s="142"/>
      <c r="R576" s="142"/>
      <c r="S576" s="142"/>
      <c r="T576" s="142"/>
    </row>
    <row r="577" spans="2:20" ht="18" customHeight="1" x14ac:dyDescent="0.3">
      <c r="B577" s="408">
        <v>21</v>
      </c>
      <c r="C577" s="395" t="s">
        <v>341</v>
      </c>
      <c r="D577" s="455">
        <v>2013204.947554535</v>
      </c>
      <c r="E577" s="153"/>
      <c r="G577" s="142"/>
      <c r="I577" s="142"/>
      <c r="J577" s="142"/>
      <c r="K577" s="142"/>
      <c r="L577" s="142"/>
      <c r="M577" s="142"/>
      <c r="N577" s="142"/>
      <c r="O577" s="142"/>
      <c r="P577" s="142"/>
      <c r="Q577" s="142"/>
      <c r="R577" s="142"/>
      <c r="S577" s="142"/>
      <c r="T577" s="142"/>
    </row>
    <row r="578" spans="2:20" ht="18" customHeight="1" x14ac:dyDescent="0.3">
      <c r="B578" s="408">
        <v>22</v>
      </c>
      <c r="C578" s="396" t="s">
        <v>342</v>
      </c>
      <c r="D578" s="455">
        <v>32354.935000000001</v>
      </c>
      <c r="E578" s="153"/>
      <c r="G578" s="142"/>
      <c r="I578" s="142"/>
      <c r="J578" s="142"/>
      <c r="K578" s="142"/>
      <c r="L578" s="142"/>
      <c r="M578" s="142"/>
      <c r="N578" s="142"/>
      <c r="O578" s="142"/>
      <c r="P578" s="142"/>
      <c r="Q578" s="142"/>
      <c r="R578" s="142"/>
      <c r="S578" s="142"/>
      <c r="T578" s="142"/>
    </row>
    <row r="579" spans="2:20" ht="18" customHeight="1" x14ac:dyDescent="0.3">
      <c r="B579" s="408">
        <v>23</v>
      </c>
      <c r="C579" s="396" t="s">
        <v>343</v>
      </c>
      <c r="D579" s="455">
        <v>122794</v>
      </c>
      <c r="E579" s="153"/>
      <c r="G579" s="142"/>
      <c r="I579" s="142"/>
      <c r="J579" s="142"/>
      <c r="K579" s="142"/>
      <c r="L579" s="142"/>
      <c r="M579" s="142"/>
      <c r="N579" s="142"/>
      <c r="O579" s="142"/>
      <c r="P579" s="142"/>
      <c r="Q579" s="142"/>
      <c r="R579" s="142"/>
      <c r="S579" s="142"/>
      <c r="T579" s="142"/>
    </row>
    <row r="580" spans="2:20" ht="18" customHeight="1" x14ac:dyDescent="0.3">
      <c r="B580" s="408">
        <v>24</v>
      </c>
      <c r="C580" s="396" t="s">
        <v>344</v>
      </c>
      <c r="D580" s="455">
        <v>32217.21414</v>
      </c>
      <c r="E580" s="153"/>
      <c r="G580" s="142"/>
      <c r="I580" s="142"/>
      <c r="J580" s="142"/>
      <c r="K580" s="142"/>
      <c r="L580" s="142"/>
      <c r="M580" s="142"/>
      <c r="N580" s="142"/>
      <c r="O580" s="142"/>
      <c r="P580" s="142"/>
      <c r="Q580" s="142"/>
      <c r="R580" s="142"/>
      <c r="S580" s="142"/>
      <c r="T580" s="142"/>
    </row>
    <row r="581" spans="2:20" ht="18" customHeight="1" x14ac:dyDescent="0.3">
      <c r="B581" s="408">
        <v>25</v>
      </c>
      <c r="C581" s="395" t="s">
        <v>345</v>
      </c>
      <c r="D581" s="455"/>
      <c r="E581" s="153"/>
      <c r="G581" s="142"/>
      <c r="I581" s="142"/>
      <c r="J581" s="142"/>
      <c r="K581" s="142"/>
      <c r="L581" s="142"/>
      <c r="M581" s="142"/>
      <c r="N581" s="142"/>
      <c r="O581" s="142"/>
      <c r="P581" s="142"/>
      <c r="Q581" s="142"/>
      <c r="R581" s="142"/>
      <c r="S581" s="142"/>
      <c r="T581" s="142"/>
    </row>
    <row r="582" spans="2:20" ht="18" customHeight="1" thickBot="1" x14ac:dyDescent="0.35">
      <c r="B582" s="409">
        <v>26</v>
      </c>
      <c r="C582" s="405" t="s">
        <v>346</v>
      </c>
      <c r="D582" s="466">
        <v>631073</v>
      </c>
      <c r="E582" s="153"/>
      <c r="G582" s="142"/>
      <c r="I582" s="142"/>
      <c r="J582" s="142"/>
      <c r="K582" s="142"/>
      <c r="L582" s="142"/>
      <c r="M582" s="142"/>
      <c r="N582" s="142"/>
      <c r="O582" s="142"/>
      <c r="P582" s="142"/>
      <c r="Q582" s="142"/>
      <c r="R582" s="142"/>
      <c r="S582" s="142"/>
      <c r="T582" s="142"/>
    </row>
    <row r="583" spans="2:20" ht="18" customHeight="1" thickBot="1" x14ac:dyDescent="0.35">
      <c r="B583" s="377">
        <v>27</v>
      </c>
      <c r="C583" s="404" t="s">
        <v>359</v>
      </c>
      <c r="D583" s="461">
        <f>SUM(D577:D582)</f>
        <v>2831644.0966945346</v>
      </c>
      <c r="E583" s="153"/>
      <c r="G583" s="142"/>
      <c r="I583" s="142"/>
      <c r="J583" s="142"/>
      <c r="K583" s="142"/>
      <c r="L583" s="142"/>
      <c r="M583" s="142"/>
      <c r="N583" s="142"/>
      <c r="O583" s="142"/>
      <c r="P583" s="142"/>
      <c r="Q583" s="142"/>
      <c r="R583" s="142"/>
      <c r="S583" s="142"/>
      <c r="T583" s="142"/>
    </row>
    <row r="584" spans="2:20" ht="18" customHeight="1" x14ac:dyDescent="0.3">
      <c r="B584" s="410"/>
      <c r="C584" s="403" t="s">
        <v>360</v>
      </c>
      <c r="D584" s="472"/>
      <c r="E584" s="153"/>
      <c r="G584" s="142"/>
      <c r="I584" s="142"/>
      <c r="J584" s="142"/>
      <c r="K584" s="142"/>
      <c r="L584" s="142"/>
      <c r="M584" s="142"/>
      <c r="N584" s="142"/>
      <c r="O584" s="142"/>
      <c r="P584" s="142"/>
      <c r="Q584" s="142"/>
      <c r="R584" s="142"/>
      <c r="S584" s="142"/>
      <c r="T584" s="142"/>
    </row>
    <row r="585" spans="2:20" ht="18" customHeight="1" x14ac:dyDescent="0.3">
      <c r="B585" s="408">
        <v>28</v>
      </c>
      <c r="C585" s="395" t="s">
        <v>361</v>
      </c>
      <c r="D585" s="455">
        <v>825000</v>
      </c>
      <c r="E585" s="163"/>
      <c r="F585" s="139"/>
      <c r="G585" s="142"/>
      <c r="I585" s="142"/>
      <c r="J585" s="142"/>
      <c r="K585" s="142"/>
      <c r="L585" s="142"/>
      <c r="M585" s="142"/>
      <c r="N585" s="142"/>
      <c r="O585" s="142"/>
      <c r="P585" s="142"/>
      <c r="Q585" s="142"/>
      <c r="R585" s="142"/>
      <c r="S585" s="142"/>
      <c r="T585" s="142"/>
    </row>
    <row r="586" spans="2:20" ht="18" customHeight="1" x14ac:dyDescent="0.3">
      <c r="B586" s="408">
        <v>29</v>
      </c>
      <c r="C586" s="395" t="s">
        <v>350</v>
      </c>
      <c r="D586" s="455"/>
      <c r="E586" s="153"/>
      <c r="G586" s="142"/>
      <c r="I586" s="142"/>
      <c r="J586" s="142"/>
      <c r="K586" s="142"/>
      <c r="L586" s="142"/>
      <c r="M586" s="142"/>
      <c r="N586" s="142"/>
      <c r="O586" s="142"/>
      <c r="P586" s="142"/>
      <c r="Q586" s="142"/>
      <c r="R586" s="142"/>
      <c r="S586" s="142"/>
      <c r="T586" s="142"/>
    </row>
    <row r="587" spans="2:20" ht="18" customHeight="1" x14ac:dyDescent="0.3">
      <c r="B587" s="408">
        <v>30</v>
      </c>
      <c r="C587" s="396" t="s">
        <v>351</v>
      </c>
      <c r="D587" s="455"/>
      <c r="E587" s="153" t="s">
        <v>378</v>
      </c>
      <c r="G587" s="142"/>
      <c r="I587" s="142"/>
      <c r="J587" s="142"/>
      <c r="K587" s="142"/>
      <c r="L587" s="142"/>
      <c r="M587" s="142"/>
      <c r="N587" s="142"/>
      <c r="O587" s="142"/>
      <c r="P587" s="142"/>
      <c r="Q587" s="142"/>
      <c r="R587" s="142"/>
      <c r="S587" s="142"/>
      <c r="T587" s="142"/>
    </row>
    <row r="588" spans="2:20" ht="18" customHeight="1" thickBot="1" x14ac:dyDescent="0.35">
      <c r="B588" s="409">
        <v>31</v>
      </c>
      <c r="C588" s="405" t="s">
        <v>352</v>
      </c>
      <c r="D588" s="466">
        <v>669305.97541922901</v>
      </c>
      <c r="E588" s="153"/>
      <c r="G588" s="142"/>
      <c r="I588" s="142"/>
      <c r="J588" s="142"/>
      <c r="K588" s="142"/>
      <c r="L588" s="142"/>
      <c r="M588" s="142"/>
      <c r="N588" s="142"/>
      <c r="O588" s="142"/>
      <c r="P588" s="142"/>
      <c r="Q588" s="142"/>
      <c r="R588" s="142"/>
      <c r="S588" s="142"/>
      <c r="T588" s="142"/>
    </row>
    <row r="589" spans="2:20" ht="18" customHeight="1" thickBot="1" x14ac:dyDescent="0.35">
      <c r="B589" s="377">
        <v>32</v>
      </c>
      <c r="C589" s="404" t="s">
        <v>353</v>
      </c>
      <c r="D589" s="461">
        <f>SUM(D585:D588)</f>
        <v>1494305.9754192289</v>
      </c>
      <c r="E589" s="153"/>
      <c r="G589" s="142"/>
      <c r="I589" s="142"/>
      <c r="J589" s="142"/>
      <c r="K589" s="142"/>
      <c r="L589" s="142"/>
      <c r="M589" s="142"/>
      <c r="N589" s="142"/>
      <c r="O589" s="142"/>
      <c r="P589" s="142"/>
      <c r="Q589" s="142"/>
      <c r="R589" s="142"/>
      <c r="S589" s="142"/>
      <c r="T589" s="142"/>
    </row>
    <row r="590" spans="2:20" ht="18" customHeight="1" thickBot="1" x14ac:dyDescent="0.35">
      <c r="B590" s="377">
        <v>33</v>
      </c>
      <c r="C590" s="404" t="s">
        <v>354</v>
      </c>
      <c r="D590" s="461">
        <f>+D583+D589</f>
        <v>4325950.0721137635</v>
      </c>
      <c r="E590" s="153"/>
      <c r="G590" s="142"/>
      <c r="I590" s="142"/>
      <c r="J590" s="142"/>
      <c r="K590" s="142"/>
      <c r="L590" s="142"/>
      <c r="M590" s="142"/>
      <c r="N590" s="142"/>
      <c r="O590" s="142"/>
      <c r="P590" s="142"/>
      <c r="Q590" s="142"/>
      <c r="R590" s="142"/>
      <c r="S590" s="142"/>
      <c r="T590" s="142"/>
    </row>
    <row r="591" spans="2:20" x14ac:dyDescent="0.3">
      <c r="B591" s="195"/>
      <c r="C591" s="122"/>
      <c r="D591" s="653"/>
      <c r="E591" s="163"/>
      <c r="F591" s="153"/>
      <c r="I591" s="142"/>
      <c r="J591" s="142"/>
      <c r="K591" s="142"/>
      <c r="L591" s="142"/>
      <c r="M591" s="142"/>
      <c r="N591" s="142"/>
      <c r="O591" s="142"/>
      <c r="P591" s="142"/>
      <c r="Q591" s="142"/>
      <c r="R591" s="142"/>
      <c r="S591" s="142"/>
      <c r="T591" s="142"/>
    </row>
    <row r="592" spans="2:20" x14ac:dyDescent="0.3">
      <c r="B592" s="195"/>
      <c r="C592" s="122"/>
      <c r="D592" s="653"/>
      <c r="E592" s="163"/>
      <c r="F592" s="153"/>
      <c r="I592" s="142"/>
      <c r="J592" s="142"/>
      <c r="K592" s="142"/>
      <c r="L592" s="142"/>
      <c r="M592" s="142"/>
      <c r="N592" s="142"/>
      <c r="O592" s="142"/>
      <c r="P592" s="142"/>
      <c r="Q592" s="142"/>
      <c r="R592" s="142"/>
      <c r="S592" s="142"/>
      <c r="T592" s="142"/>
    </row>
    <row r="593" spans="2:20" x14ac:dyDescent="0.3">
      <c r="B593" s="941" t="s">
        <v>362</v>
      </c>
      <c r="C593" s="942"/>
      <c r="D593" s="942"/>
      <c r="E593" s="942"/>
      <c r="F593" s="942"/>
      <c r="G593" s="942"/>
      <c r="I593" s="142"/>
      <c r="J593" s="142"/>
      <c r="K593" s="142"/>
      <c r="L593" s="142"/>
      <c r="M593" s="142"/>
      <c r="N593" s="142"/>
      <c r="O593" s="142"/>
      <c r="P593" s="142"/>
      <c r="Q593" s="142"/>
      <c r="R593" s="142"/>
      <c r="S593" s="142"/>
      <c r="T593" s="142"/>
    </row>
    <row r="594" spans="2:20" ht="13.8" thickBot="1" x14ac:dyDescent="0.35">
      <c r="B594" s="124"/>
      <c r="C594" s="124"/>
      <c r="D594" s="484"/>
      <c r="E594" s="124"/>
      <c r="F594" s="124"/>
      <c r="I594" s="142"/>
      <c r="J594" s="142"/>
      <c r="K594" s="142"/>
      <c r="L594" s="142"/>
      <c r="M594" s="142"/>
      <c r="N594" s="142"/>
      <c r="O594" s="142"/>
      <c r="P594" s="142"/>
      <c r="Q594" s="142"/>
      <c r="R594" s="142"/>
      <c r="S594" s="142"/>
      <c r="T594" s="142"/>
    </row>
    <row r="595" spans="2:20" ht="13.8" thickBot="1" x14ac:dyDescent="0.35">
      <c r="B595" s="923" t="s">
        <v>379</v>
      </c>
      <c r="C595" s="924"/>
      <c r="D595" s="485"/>
      <c r="E595" s="154"/>
      <c r="F595" s="142"/>
      <c r="I595" s="142"/>
      <c r="J595" s="142"/>
      <c r="K595" s="142"/>
      <c r="L595" s="142"/>
      <c r="M595" s="142"/>
      <c r="N595" s="142"/>
      <c r="O595" s="142"/>
      <c r="P595" s="142"/>
      <c r="Q595" s="142"/>
      <c r="R595" s="142"/>
      <c r="S595" s="142"/>
      <c r="T595" s="142"/>
    </row>
    <row r="596" spans="2:20" ht="18" customHeight="1" x14ac:dyDescent="0.3">
      <c r="B596" s="925" t="s">
        <v>311</v>
      </c>
      <c r="C596" s="928"/>
      <c r="D596" s="936" t="s">
        <v>357</v>
      </c>
      <c r="E596" s="203"/>
      <c r="I596" s="142"/>
      <c r="J596" s="142"/>
      <c r="K596" s="142"/>
      <c r="L596" s="142"/>
      <c r="M596" s="142"/>
      <c r="N596" s="142"/>
      <c r="O596" s="142"/>
      <c r="P596" s="142"/>
      <c r="Q596" s="142"/>
      <c r="R596" s="142"/>
      <c r="S596" s="142"/>
      <c r="T596" s="142"/>
    </row>
    <row r="597" spans="2:20" ht="18" customHeight="1" x14ac:dyDescent="0.3">
      <c r="B597" s="926"/>
      <c r="C597" s="915"/>
      <c r="D597" s="937"/>
      <c r="E597" s="123"/>
      <c r="I597" s="142"/>
      <c r="J597" s="142"/>
      <c r="K597" s="142"/>
      <c r="L597" s="142"/>
      <c r="M597" s="142"/>
      <c r="N597" s="142"/>
      <c r="O597" s="142"/>
      <c r="P597" s="142"/>
      <c r="Q597" s="142"/>
      <c r="R597" s="142"/>
      <c r="S597" s="142"/>
      <c r="T597" s="142"/>
    </row>
    <row r="598" spans="2:20" ht="18" customHeight="1" thickBot="1" x14ac:dyDescent="0.35">
      <c r="B598" s="927"/>
      <c r="C598" s="929"/>
      <c r="D598" s="938"/>
      <c r="E598" s="123"/>
      <c r="I598" s="142"/>
      <c r="J598" s="142"/>
      <c r="K598" s="142"/>
      <c r="L598" s="142"/>
      <c r="M598" s="142"/>
      <c r="N598" s="142"/>
      <c r="O598" s="142"/>
      <c r="P598" s="142"/>
      <c r="Q598" s="142"/>
      <c r="R598" s="142"/>
      <c r="S598" s="142"/>
      <c r="T598" s="142"/>
    </row>
    <row r="599" spans="2:20" ht="18" customHeight="1" x14ac:dyDescent="0.3">
      <c r="B599" s="406"/>
      <c r="C599" s="407" t="s">
        <v>317</v>
      </c>
      <c r="D599" s="450"/>
      <c r="E599" s="153"/>
      <c r="I599" s="142"/>
      <c r="J599" s="142"/>
      <c r="K599" s="142"/>
      <c r="L599" s="142"/>
      <c r="M599" s="142"/>
      <c r="N599" s="142"/>
      <c r="O599" s="142"/>
      <c r="P599" s="142"/>
      <c r="Q599" s="142"/>
      <c r="R599" s="142"/>
      <c r="S599" s="142"/>
      <c r="T599" s="142"/>
    </row>
    <row r="600" spans="2:20" ht="18" customHeight="1" x14ac:dyDescent="0.3">
      <c r="B600" s="408">
        <v>1</v>
      </c>
      <c r="C600" s="395" t="s">
        <v>318</v>
      </c>
      <c r="D600" s="453"/>
      <c r="E600" s="153"/>
      <c r="I600" s="142"/>
      <c r="J600" s="142"/>
      <c r="K600" s="142"/>
      <c r="L600" s="142"/>
      <c r="M600" s="142"/>
      <c r="N600" s="142"/>
      <c r="O600" s="142"/>
      <c r="P600" s="142"/>
      <c r="Q600" s="142"/>
      <c r="R600" s="142"/>
      <c r="S600" s="142"/>
      <c r="T600" s="142"/>
    </row>
    <row r="601" spans="2:20" ht="18" customHeight="1" x14ac:dyDescent="0.3">
      <c r="B601" s="408">
        <v>2</v>
      </c>
      <c r="C601" s="395" t="s">
        <v>319</v>
      </c>
      <c r="D601" s="454">
        <v>11747.693950000003</v>
      </c>
      <c r="E601" s="153"/>
      <c r="G601" s="142"/>
      <c r="I601" s="142"/>
      <c r="J601" s="142"/>
      <c r="K601" s="142"/>
      <c r="L601" s="142"/>
      <c r="M601" s="142"/>
      <c r="N601" s="142"/>
      <c r="O601" s="142"/>
      <c r="P601" s="142"/>
      <c r="Q601" s="142"/>
      <c r="R601" s="142"/>
      <c r="S601" s="142"/>
      <c r="T601" s="142"/>
    </row>
    <row r="602" spans="2:20" ht="18" customHeight="1" x14ac:dyDescent="0.3">
      <c r="B602" s="408">
        <v>3</v>
      </c>
      <c r="C602" s="395" t="s">
        <v>320</v>
      </c>
      <c r="D602" s="455">
        <v>11612.789000000001</v>
      </c>
      <c r="E602" s="153"/>
      <c r="G602" s="142"/>
      <c r="I602" s="142"/>
      <c r="J602" s="142"/>
      <c r="K602" s="142"/>
      <c r="L602" s="142"/>
      <c r="M602" s="142"/>
      <c r="N602" s="142"/>
      <c r="O602" s="142"/>
      <c r="P602" s="142"/>
      <c r="Q602" s="142"/>
      <c r="R602" s="142"/>
      <c r="S602" s="142"/>
      <c r="T602" s="142"/>
    </row>
    <row r="603" spans="2:20" ht="18" customHeight="1" x14ac:dyDescent="0.3">
      <c r="B603" s="408">
        <v>4</v>
      </c>
      <c r="C603" s="395" t="s">
        <v>321</v>
      </c>
      <c r="D603" s="455">
        <v>269910.05300000001</v>
      </c>
      <c r="E603" s="153"/>
      <c r="G603" s="142"/>
      <c r="I603" s="142"/>
      <c r="J603" s="142"/>
      <c r="K603" s="142"/>
      <c r="L603" s="142"/>
      <c r="M603" s="142"/>
      <c r="N603" s="142"/>
      <c r="O603" s="142"/>
      <c r="P603" s="142"/>
      <c r="Q603" s="142"/>
      <c r="R603" s="142"/>
      <c r="S603" s="142"/>
      <c r="T603" s="142"/>
    </row>
    <row r="604" spans="2:20" ht="18" customHeight="1" x14ac:dyDescent="0.3">
      <c r="B604" s="408">
        <v>5</v>
      </c>
      <c r="C604" s="395" t="s">
        <v>366</v>
      </c>
      <c r="D604" s="455">
        <v>54853.488000000012</v>
      </c>
      <c r="E604" s="153"/>
      <c r="G604" s="142"/>
      <c r="I604" s="142"/>
      <c r="J604" s="142"/>
      <c r="K604" s="142"/>
      <c r="L604" s="142"/>
      <c r="M604" s="142"/>
      <c r="N604" s="142"/>
      <c r="O604" s="142"/>
      <c r="P604" s="142"/>
      <c r="Q604" s="142"/>
      <c r="R604" s="142"/>
      <c r="S604" s="142"/>
      <c r="T604" s="142"/>
    </row>
    <row r="605" spans="2:20" ht="18" customHeight="1" x14ac:dyDescent="0.3">
      <c r="B605" s="408">
        <v>6</v>
      </c>
      <c r="C605" s="395" t="s">
        <v>322</v>
      </c>
      <c r="D605" s="453"/>
      <c r="E605" s="153"/>
      <c r="G605" s="142"/>
      <c r="I605" s="142"/>
      <c r="J605" s="142"/>
      <c r="K605" s="142"/>
      <c r="L605" s="142"/>
      <c r="M605" s="142"/>
      <c r="N605" s="142"/>
      <c r="O605" s="142"/>
      <c r="P605" s="142"/>
      <c r="Q605" s="142"/>
      <c r="R605" s="142"/>
      <c r="S605" s="142"/>
      <c r="T605" s="142"/>
    </row>
    <row r="606" spans="2:20" ht="18" customHeight="1" x14ac:dyDescent="0.3">
      <c r="B606" s="408">
        <v>7</v>
      </c>
      <c r="C606" s="395" t="s">
        <v>323</v>
      </c>
      <c r="D606" s="453"/>
      <c r="E606" s="153"/>
      <c r="G606" s="142"/>
      <c r="I606" s="142"/>
      <c r="J606" s="142"/>
      <c r="K606" s="142"/>
      <c r="L606" s="142"/>
      <c r="M606" s="142"/>
      <c r="N606" s="142"/>
      <c r="O606" s="142"/>
      <c r="P606" s="142"/>
      <c r="Q606" s="142"/>
      <c r="R606" s="142"/>
      <c r="S606" s="142"/>
      <c r="T606" s="142"/>
    </row>
    <row r="607" spans="2:20" ht="18" customHeight="1" x14ac:dyDescent="0.3">
      <c r="B607" s="408"/>
      <c r="C607" s="395" t="s">
        <v>367</v>
      </c>
      <c r="D607" s="453"/>
      <c r="E607" s="153"/>
      <c r="G607" s="142"/>
      <c r="I607" s="142"/>
      <c r="J607" s="142"/>
      <c r="K607" s="142"/>
      <c r="L607" s="142"/>
      <c r="M607" s="142"/>
      <c r="N607" s="142"/>
      <c r="O607" s="142"/>
      <c r="P607" s="142"/>
      <c r="Q607" s="142"/>
      <c r="R607" s="142"/>
      <c r="S607" s="142"/>
      <c r="T607" s="142"/>
    </row>
    <row r="608" spans="2:20" ht="18" customHeight="1" x14ac:dyDescent="0.3">
      <c r="B608" s="408"/>
      <c r="C608" s="395" t="s">
        <v>368</v>
      </c>
      <c r="D608" s="453"/>
      <c r="E608" s="153"/>
      <c r="G608" s="142"/>
      <c r="I608" s="142"/>
      <c r="J608" s="142"/>
      <c r="K608" s="142"/>
      <c r="L608" s="142"/>
      <c r="M608" s="142"/>
      <c r="N608" s="142"/>
      <c r="O608" s="142"/>
      <c r="P608" s="142"/>
      <c r="Q608" s="142"/>
      <c r="R608" s="142"/>
      <c r="S608" s="142"/>
      <c r="T608" s="142"/>
    </row>
    <row r="609" spans="2:20" ht="18" customHeight="1" x14ac:dyDescent="0.3">
      <c r="B609" s="408">
        <v>8</v>
      </c>
      <c r="C609" s="395" t="s">
        <v>369</v>
      </c>
      <c r="D609" s="453"/>
      <c r="E609" s="153"/>
      <c r="G609" s="142"/>
      <c r="I609" s="142"/>
      <c r="J609" s="142"/>
      <c r="K609" s="142"/>
      <c r="L609" s="142"/>
      <c r="M609" s="142"/>
      <c r="N609" s="142"/>
      <c r="O609" s="142"/>
      <c r="P609" s="142"/>
      <c r="Q609" s="142"/>
      <c r="R609" s="142"/>
      <c r="S609" s="142"/>
      <c r="T609" s="142"/>
    </row>
    <row r="610" spans="2:20" ht="18" customHeight="1" x14ac:dyDescent="0.3">
      <c r="B610" s="408"/>
      <c r="C610" s="395" t="s">
        <v>370</v>
      </c>
      <c r="D610" s="453"/>
      <c r="E610" s="153"/>
      <c r="G610" s="142"/>
      <c r="I610" s="142"/>
      <c r="J610" s="142"/>
      <c r="K610" s="142"/>
      <c r="L610" s="142"/>
      <c r="M610" s="142"/>
      <c r="N610" s="142"/>
      <c r="O610" s="142"/>
      <c r="P610" s="142"/>
      <c r="Q610" s="142"/>
      <c r="R610" s="142"/>
      <c r="S610" s="142"/>
      <c r="T610" s="142"/>
    </row>
    <row r="611" spans="2:20" ht="18" customHeight="1" thickBot="1" x14ac:dyDescent="0.35">
      <c r="B611" s="409"/>
      <c r="C611" s="399" t="s">
        <v>371</v>
      </c>
      <c r="D611" s="458"/>
      <c r="E611" s="153"/>
      <c r="G611" s="142"/>
      <c r="I611" s="142"/>
      <c r="J611" s="142"/>
      <c r="K611" s="142"/>
      <c r="L611" s="142"/>
      <c r="M611" s="142"/>
      <c r="N611" s="142"/>
      <c r="O611" s="142"/>
      <c r="P611" s="142"/>
      <c r="Q611" s="142"/>
      <c r="R611" s="142"/>
      <c r="S611" s="142"/>
      <c r="T611" s="142"/>
    </row>
    <row r="612" spans="2:20" ht="18" customHeight="1" thickBot="1" x14ac:dyDescent="0.35">
      <c r="B612" s="377">
        <v>9</v>
      </c>
      <c r="C612" s="402" t="s">
        <v>329</v>
      </c>
      <c r="D612" s="461">
        <f>SUM(D613:D616)</f>
        <v>9671185.318</v>
      </c>
      <c r="G612" s="142"/>
      <c r="I612" s="142"/>
      <c r="J612" s="142"/>
      <c r="K612" s="142"/>
      <c r="L612" s="142"/>
      <c r="M612" s="142"/>
      <c r="N612" s="142"/>
      <c r="O612" s="142"/>
      <c r="P612" s="142"/>
      <c r="Q612" s="142"/>
      <c r="R612" s="142"/>
      <c r="S612" s="142"/>
    </row>
    <row r="613" spans="2:20" ht="18" customHeight="1" x14ac:dyDescent="0.3">
      <c r="B613" s="410">
        <v>10</v>
      </c>
      <c r="C613" s="400" t="s">
        <v>330</v>
      </c>
      <c r="D613" s="464"/>
      <c r="E613" s="153"/>
      <c r="G613" s="142"/>
      <c r="I613" s="142"/>
      <c r="J613" s="142"/>
      <c r="K613" s="142"/>
      <c r="L613" s="142"/>
      <c r="M613" s="142"/>
      <c r="N613" s="142"/>
      <c r="O613" s="142"/>
      <c r="P613" s="142"/>
      <c r="Q613" s="142"/>
      <c r="R613" s="142"/>
      <c r="S613" s="142"/>
      <c r="T613" s="142"/>
    </row>
    <row r="614" spans="2:20" ht="18" customHeight="1" x14ac:dyDescent="0.3">
      <c r="B614" s="408">
        <v>11</v>
      </c>
      <c r="C614" s="395" t="s">
        <v>331</v>
      </c>
      <c r="D614" s="455">
        <v>9143132.818</v>
      </c>
      <c r="E614" s="153"/>
      <c r="G614" s="142"/>
      <c r="I614" s="142"/>
      <c r="J614" s="142"/>
      <c r="K614" s="142"/>
      <c r="L614" s="142"/>
      <c r="M614" s="142"/>
      <c r="N614" s="142"/>
      <c r="O614" s="142"/>
      <c r="P614" s="142"/>
      <c r="Q614" s="142"/>
      <c r="R614" s="142"/>
      <c r="S614" s="142"/>
      <c r="T614" s="142"/>
    </row>
    <row r="615" spans="2:20" ht="18" customHeight="1" x14ac:dyDescent="0.3">
      <c r="B615" s="408">
        <v>12</v>
      </c>
      <c r="C615" s="395" t="s">
        <v>332</v>
      </c>
      <c r="D615" s="455">
        <v>528052.5</v>
      </c>
      <c r="E615" s="153"/>
      <c r="G615" s="142"/>
      <c r="I615" s="142"/>
      <c r="J615" s="142"/>
      <c r="K615" s="142"/>
      <c r="L615" s="142"/>
      <c r="M615" s="142"/>
      <c r="N615" s="142"/>
      <c r="O615" s="142"/>
      <c r="P615" s="142"/>
      <c r="Q615" s="142"/>
      <c r="R615" s="142"/>
      <c r="S615" s="142"/>
      <c r="T615" s="142"/>
    </row>
    <row r="616" spans="2:20" ht="18" customHeight="1" x14ac:dyDescent="0.3">
      <c r="B616" s="408">
        <v>13</v>
      </c>
      <c r="C616" s="395" t="s">
        <v>333</v>
      </c>
      <c r="D616" s="455"/>
      <c r="E616" s="153"/>
      <c r="G616" s="142"/>
      <c r="I616" s="142"/>
      <c r="J616" s="142"/>
      <c r="K616" s="142"/>
      <c r="L616" s="142"/>
      <c r="M616" s="142"/>
      <c r="N616" s="142"/>
      <c r="O616" s="142"/>
      <c r="P616" s="142"/>
      <c r="Q616" s="142"/>
      <c r="R616" s="142"/>
      <c r="S616" s="142"/>
      <c r="T616" s="142"/>
    </row>
    <row r="617" spans="2:20" ht="18" customHeight="1" x14ac:dyDescent="0.3">
      <c r="B617" s="408">
        <v>14</v>
      </c>
      <c r="C617" s="396" t="s">
        <v>334</v>
      </c>
      <c r="D617" s="455"/>
      <c r="E617" s="153"/>
      <c r="G617" s="142"/>
      <c r="I617" s="142"/>
      <c r="J617" s="142"/>
      <c r="K617" s="142"/>
      <c r="L617" s="142"/>
      <c r="M617" s="142"/>
      <c r="N617" s="142"/>
      <c r="O617" s="142"/>
      <c r="P617" s="142"/>
      <c r="Q617" s="142"/>
      <c r="R617" s="142"/>
      <c r="S617" s="142"/>
      <c r="T617" s="142"/>
    </row>
    <row r="618" spans="2:20" ht="18" customHeight="1" x14ac:dyDescent="0.3">
      <c r="B618" s="408">
        <v>15</v>
      </c>
      <c r="C618" s="396" t="s">
        <v>335</v>
      </c>
      <c r="D618" s="455">
        <v>538977.30299999996</v>
      </c>
      <c r="E618" s="153"/>
      <c r="G618" s="142"/>
      <c r="I618" s="142"/>
      <c r="J618" s="142"/>
      <c r="K618" s="142"/>
      <c r="L618" s="142"/>
      <c r="M618" s="142"/>
      <c r="N618" s="142"/>
      <c r="O618" s="142"/>
      <c r="P618" s="142"/>
      <c r="Q618" s="142"/>
      <c r="R618" s="142"/>
      <c r="S618" s="142"/>
      <c r="T618" s="142"/>
    </row>
    <row r="619" spans="2:20" ht="18" customHeight="1" x14ac:dyDescent="0.3">
      <c r="B619" s="408">
        <v>16</v>
      </c>
      <c r="C619" s="396" t="s">
        <v>336</v>
      </c>
      <c r="D619" s="455">
        <v>1272473.558</v>
      </c>
      <c r="E619" s="153"/>
      <c r="G619" s="142"/>
      <c r="I619" s="142"/>
      <c r="J619" s="142"/>
      <c r="K619" s="142"/>
      <c r="L619" s="142"/>
      <c r="M619" s="142"/>
      <c r="N619" s="142"/>
      <c r="O619" s="142"/>
      <c r="P619" s="142"/>
      <c r="Q619" s="142"/>
      <c r="R619" s="142"/>
      <c r="S619" s="142"/>
      <c r="T619" s="142"/>
    </row>
    <row r="620" spans="2:20" ht="18" customHeight="1" x14ac:dyDescent="0.3">
      <c r="B620" s="408">
        <v>17</v>
      </c>
      <c r="C620" s="395" t="s">
        <v>363</v>
      </c>
      <c r="D620" s="455">
        <v>204811.66699999999</v>
      </c>
      <c r="E620" s="163"/>
      <c r="G620" s="142"/>
      <c r="I620" s="142"/>
      <c r="J620" s="142"/>
      <c r="K620" s="142"/>
      <c r="L620" s="142"/>
      <c r="M620" s="142"/>
      <c r="N620" s="142"/>
      <c r="O620" s="142"/>
      <c r="P620" s="142"/>
      <c r="Q620" s="142"/>
      <c r="R620" s="142"/>
      <c r="S620" s="142"/>
      <c r="T620" s="142"/>
    </row>
    <row r="621" spans="2:20" ht="18" customHeight="1" x14ac:dyDescent="0.3">
      <c r="B621" s="408">
        <v>18</v>
      </c>
      <c r="C621" s="395" t="s">
        <v>364</v>
      </c>
      <c r="D621" s="455"/>
      <c r="E621" s="153"/>
      <c r="G621" s="142"/>
      <c r="I621" s="142"/>
      <c r="J621" s="142"/>
      <c r="K621" s="142"/>
      <c r="L621" s="142"/>
      <c r="M621" s="142"/>
      <c r="N621" s="142"/>
      <c r="O621" s="142"/>
      <c r="P621" s="142"/>
      <c r="Q621" s="142"/>
      <c r="R621" s="142"/>
      <c r="S621" s="142"/>
      <c r="T621" s="142"/>
    </row>
    <row r="622" spans="2:20" ht="18" customHeight="1" thickBot="1" x14ac:dyDescent="0.35">
      <c r="B622" s="409">
        <v>19</v>
      </c>
      <c r="C622" s="399" t="s">
        <v>365</v>
      </c>
      <c r="D622" s="466">
        <v>108656.92200000001</v>
      </c>
      <c r="E622" s="153"/>
      <c r="G622" s="142"/>
      <c r="I622" s="142"/>
      <c r="J622" s="142"/>
      <c r="K622" s="142"/>
      <c r="L622" s="142"/>
      <c r="M622" s="142"/>
      <c r="N622" s="142"/>
      <c r="O622" s="142"/>
      <c r="P622" s="142"/>
      <c r="Q622" s="142"/>
      <c r="R622" s="142"/>
      <c r="S622" s="142"/>
      <c r="T622" s="142"/>
    </row>
    <row r="623" spans="2:20" ht="18" customHeight="1" thickBot="1" x14ac:dyDescent="0.35">
      <c r="B623" s="377">
        <v>20</v>
      </c>
      <c r="C623" s="404" t="s">
        <v>358</v>
      </c>
      <c r="D623" s="461">
        <f>+SUM(D600:D605)+D607+D608+D610+D611+D612+SUM(D617:D622)</f>
        <v>12144228.791949999</v>
      </c>
      <c r="E623" s="153"/>
      <c r="G623" s="142"/>
      <c r="I623" s="142"/>
      <c r="J623" s="142"/>
      <c r="K623" s="142"/>
      <c r="L623" s="142"/>
      <c r="M623" s="142"/>
      <c r="N623" s="142"/>
      <c r="O623" s="142"/>
      <c r="P623" s="142"/>
      <c r="Q623" s="142"/>
      <c r="R623" s="142"/>
      <c r="S623" s="142"/>
      <c r="T623" s="142"/>
    </row>
    <row r="624" spans="2:20" ht="18" customHeight="1" x14ac:dyDescent="0.3">
      <c r="B624" s="410"/>
      <c r="C624" s="403" t="s">
        <v>339</v>
      </c>
      <c r="D624" s="469"/>
      <c r="E624" s="153"/>
      <c r="G624" s="142"/>
      <c r="I624" s="142"/>
      <c r="J624" s="142"/>
      <c r="K624" s="142"/>
      <c r="L624" s="142"/>
      <c r="M624" s="142"/>
      <c r="N624" s="142"/>
      <c r="O624" s="142"/>
      <c r="P624" s="142"/>
      <c r="Q624" s="142"/>
      <c r="R624" s="142"/>
      <c r="S624" s="142"/>
      <c r="T624" s="142"/>
    </row>
    <row r="625" spans="2:20" ht="18" customHeight="1" x14ac:dyDescent="0.3">
      <c r="B625" s="408"/>
      <c r="C625" s="397" t="s">
        <v>340</v>
      </c>
      <c r="D625" s="453"/>
      <c r="E625" s="153"/>
      <c r="G625" s="142"/>
      <c r="I625" s="142"/>
      <c r="J625" s="142"/>
      <c r="K625" s="142"/>
      <c r="L625" s="142"/>
      <c r="M625" s="142"/>
      <c r="N625" s="142"/>
      <c r="O625" s="142"/>
      <c r="P625" s="142"/>
      <c r="Q625" s="142"/>
      <c r="R625" s="142"/>
      <c r="S625" s="142"/>
      <c r="T625" s="142"/>
    </row>
    <row r="626" spans="2:20" ht="18" customHeight="1" x14ac:dyDescent="0.3">
      <c r="B626" s="408">
        <v>21</v>
      </c>
      <c r="C626" s="395" t="s">
        <v>341</v>
      </c>
      <c r="D626" s="455">
        <v>4258822.6500000004</v>
      </c>
      <c r="E626" s="153"/>
      <c r="G626" s="142"/>
      <c r="I626" s="142"/>
      <c r="J626" s="142"/>
      <c r="K626" s="142"/>
      <c r="L626" s="142"/>
      <c r="M626" s="142"/>
      <c r="N626" s="142"/>
      <c r="O626" s="142"/>
      <c r="P626" s="142"/>
      <c r="Q626" s="142"/>
      <c r="R626" s="142"/>
      <c r="S626" s="142"/>
      <c r="T626" s="142"/>
    </row>
    <row r="627" spans="2:20" ht="18" customHeight="1" x14ac:dyDescent="0.3">
      <c r="B627" s="408">
        <v>22</v>
      </c>
      <c r="C627" s="396" t="s">
        <v>342</v>
      </c>
      <c r="D627" s="455">
        <v>68709.877999999997</v>
      </c>
      <c r="E627" s="153"/>
      <c r="G627" s="142"/>
      <c r="I627" s="142"/>
      <c r="J627" s="142"/>
      <c r="K627" s="142"/>
      <c r="L627" s="142"/>
      <c r="M627" s="142"/>
      <c r="N627" s="142"/>
      <c r="O627" s="142"/>
      <c r="P627" s="142"/>
      <c r="Q627" s="142"/>
      <c r="R627" s="142"/>
      <c r="S627" s="142"/>
      <c r="T627" s="142"/>
    </row>
    <row r="628" spans="2:20" ht="18" customHeight="1" x14ac:dyDescent="0.3">
      <c r="B628" s="408">
        <v>23</v>
      </c>
      <c r="C628" s="396" t="s">
        <v>343</v>
      </c>
      <c r="D628" s="455">
        <v>838517.28599999996</v>
      </c>
      <c r="E628" s="153"/>
      <c r="G628" s="142"/>
      <c r="I628" s="142"/>
      <c r="J628" s="142"/>
      <c r="K628" s="142"/>
      <c r="L628" s="142"/>
      <c r="M628" s="142"/>
      <c r="N628" s="142"/>
      <c r="O628" s="142"/>
      <c r="P628" s="142"/>
      <c r="Q628" s="142"/>
      <c r="R628" s="142"/>
      <c r="S628" s="142"/>
      <c r="T628" s="142"/>
    </row>
    <row r="629" spans="2:20" ht="18" customHeight="1" x14ac:dyDescent="0.3">
      <c r="B629" s="408">
        <v>24</v>
      </c>
      <c r="C629" s="396" t="s">
        <v>344</v>
      </c>
      <c r="D629" s="455">
        <v>35044.61</v>
      </c>
      <c r="E629" s="153"/>
      <c r="G629" s="142"/>
      <c r="I629" s="142"/>
      <c r="J629" s="142"/>
      <c r="K629" s="142"/>
      <c r="L629" s="142"/>
      <c r="M629" s="142"/>
      <c r="N629" s="142"/>
      <c r="O629" s="142"/>
      <c r="P629" s="142"/>
      <c r="Q629" s="142"/>
      <c r="R629" s="142"/>
      <c r="S629" s="142"/>
      <c r="T629" s="142"/>
    </row>
    <row r="630" spans="2:20" ht="18" customHeight="1" x14ac:dyDescent="0.3">
      <c r="B630" s="408">
        <v>25</v>
      </c>
      <c r="C630" s="395" t="s">
        <v>345</v>
      </c>
      <c r="D630" s="455"/>
      <c r="E630" s="153"/>
      <c r="G630" s="142"/>
      <c r="I630" s="142"/>
      <c r="J630" s="142"/>
      <c r="K630" s="142"/>
      <c r="L630" s="142"/>
      <c r="M630" s="142"/>
      <c r="N630" s="142"/>
      <c r="O630" s="142"/>
      <c r="P630" s="142"/>
      <c r="Q630" s="142"/>
      <c r="R630" s="142"/>
      <c r="S630" s="142"/>
      <c r="T630" s="142"/>
    </row>
    <row r="631" spans="2:20" ht="18" customHeight="1" thickBot="1" x14ac:dyDescent="0.35">
      <c r="B631" s="409">
        <v>26</v>
      </c>
      <c r="C631" s="405" t="s">
        <v>346</v>
      </c>
      <c r="D631" s="466">
        <v>1694582.68420359</v>
      </c>
      <c r="E631" s="153"/>
      <c r="G631" s="142"/>
      <c r="I631" s="142"/>
      <c r="J631" s="142"/>
      <c r="K631" s="142"/>
      <c r="L631" s="142"/>
      <c r="M631" s="142"/>
      <c r="N631" s="142"/>
      <c r="O631" s="142"/>
      <c r="P631" s="142"/>
      <c r="Q631" s="142"/>
      <c r="R631" s="142"/>
      <c r="S631" s="142"/>
      <c r="T631" s="142"/>
    </row>
    <row r="632" spans="2:20" ht="18" customHeight="1" thickBot="1" x14ac:dyDescent="0.35">
      <c r="B632" s="377">
        <v>27</v>
      </c>
      <c r="C632" s="404" t="s">
        <v>359</v>
      </c>
      <c r="D632" s="461">
        <f>SUM(D626:D631)</f>
        <v>6895677.1082035908</v>
      </c>
      <c r="E632" s="153"/>
      <c r="G632" s="142"/>
      <c r="I632" s="142"/>
      <c r="J632" s="142"/>
      <c r="K632" s="142"/>
      <c r="L632" s="142"/>
      <c r="M632" s="142"/>
      <c r="N632" s="142"/>
      <c r="O632" s="142"/>
      <c r="P632" s="142"/>
      <c r="Q632" s="142"/>
      <c r="R632" s="142"/>
      <c r="S632" s="142"/>
      <c r="T632" s="142"/>
    </row>
    <row r="633" spans="2:20" ht="18" customHeight="1" x14ac:dyDescent="0.3">
      <c r="B633" s="410"/>
      <c r="C633" s="403" t="s">
        <v>360</v>
      </c>
      <c r="D633" s="472"/>
      <c r="E633" s="153"/>
      <c r="G633" s="142"/>
      <c r="I633" s="142"/>
      <c r="J633" s="142"/>
      <c r="K633" s="142"/>
      <c r="L633" s="142"/>
      <c r="M633" s="142"/>
      <c r="N633" s="142"/>
      <c r="O633" s="142"/>
      <c r="P633" s="142"/>
      <c r="Q633" s="142"/>
      <c r="R633" s="142"/>
      <c r="S633" s="142"/>
      <c r="T633" s="142"/>
    </row>
    <row r="634" spans="2:20" ht="18" customHeight="1" x14ac:dyDescent="0.3">
      <c r="B634" s="408">
        <v>28</v>
      </c>
      <c r="C634" s="395" t="s">
        <v>361</v>
      </c>
      <c r="D634" s="455">
        <v>1350000</v>
      </c>
      <c r="E634" s="163"/>
      <c r="G634" s="142"/>
      <c r="I634" s="142"/>
      <c r="J634" s="142"/>
      <c r="K634" s="142"/>
      <c r="L634" s="142"/>
      <c r="M634" s="142"/>
      <c r="N634" s="142"/>
      <c r="O634" s="142"/>
      <c r="P634" s="142"/>
      <c r="Q634" s="142"/>
      <c r="R634" s="142"/>
      <c r="S634" s="142"/>
      <c r="T634" s="142"/>
    </row>
    <row r="635" spans="2:20" ht="18" customHeight="1" x14ac:dyDescent="0.3">
      <c r="B635" s="408">
        <v>29</v>
      </c>
      <c r="C635" s="395" t="s">
        <v>350</v>
      </c>
      <c r="D635" s="455">
        <v>30913.687528599999</v>
      </c>
      <c r="E635" s="153"/>
      <c r="G635" s="142"/>
      <c r="I635" s="142"/>
      <c r="J635" s="142"/>
      <c r="K635" s="142"/>
      <c r="L635" s="142"/>
      <c r="M635" s="142"/>
      <c r="N635" s="142"/>
      <c r="O635" s="142"/>
      <c r="P635" s="142"/>
      <c r="Q635" s="142"/>
      <c r="R635" s="142"/>
      <c r="S635" s="142"/>
      <c r="T635" s="142"/>
    </row>
    <row r="636" spans="2:20" ht="18" customHeight="1" x14ac:dyDescent="0.3">
      <c r="B636" s="408">
        <v>30</v>
      </c>
      <c r="C636" s="396" t="s">
        <v>351</v>
      </c>
      <c r="D636" s="455"/>
      <c r="E636" s="153"/>
      <c r="G636" s="142"/>
      <c r="I636" s="142"/>
      <c r="J636" s="142"/>
      <c r="K636" s="142"/>
      <c r="L636" s="142"/>
      <c r="M636" s="142"/>
      <c r="N636" s="142"/>
      <c r="O636" s="142"/>
      <c r="P636" s="142"/>
      <c r="Q636" s="142"/>
      <c r="R636" s="142"/>
      <c r="S636" s="142"/>
      <c r="T636" s="142"/>
    </row>
    <row r="637" spans="2:20" ht="18" customHeight="1" thickBot="1" x14ac:dyDescent="0.35">
      <c r="B637" s="409">
        <v>31</v>
      </c>
      <c r="C637" s="405" t="s">
        <v>352</v>
      </c>
      <c r="D637" s="466">
        <v>3867637.996217804</v>
      </c>
      <c r="E637" s="153"/>
      <c r="G637" s="142"/>
      <c r="I637" s="142"/>
      <c r="J637" s="142"/>
      <c r="K637" s="142"/>
      <c r="L637" s="142"/>
      <c r="M637" s="142"/>
      <c r="N637" s="142"/>
      <c r="O637" s="142"/>
      <c r="P637" s="142"/>
      <c r="Q637" s="142"/>
      <c r="R637" s="142"/>
      <c r="S637" s="142"/>
      <c r="T637" s="142"/>
    </row>
    <row r="638" spans="2:20" ht="18" customHeight="1" thickBot="1" x14ac:dyDescent="0.35">
      <c r="B638" s="377">
        <v>32</v>
      </c>
      <c r="C638" s="404" t="s">
        <v>353</v>
      </c>
      <c r="D638" s="461">
        <f>SUM(D634:D637)</f>
        <v>5248551.683746404</v>
      </c>
      <c r="E638" s="153"/>
      <c r="G638" s="142"/>
      <c r="I638" s="142"/>
      <c r="J638" s="142"/>
      <c r="K638" s="142"/>
      <c r="L638" s="142"/>
      <c r="M638" s="142"/>
      <c r="N638" s="142"/>
      <c r="O638" s="142"/>
      <c r="P638" s="142"/>
      <c r="Q638" s="142"/>
      <c r="R638" s="142"/>
      <c r="S638" s="142"/>
      <c r="T638" s="142"/>
    </row>
    <row r="639" spans="2:20" ht="18" customHeight="1" thickBot="1" x14ac:dyDescent="0.35">
      <c r="B639" s="377">
        <v>33</v>
      </c>
      <c r="C639" s="404" t="s">
        <v>354</v>
      </c>
      <c r="D639" s="461">
        <f>+D632+D638</f>
        <v>12144228.791949995</v>
      </c>
      <c r="E639" s="153"/>
      <c r="G639" s="142"/>
      <c r="I639" s="142"/>
      <c r="J639" s="142"/>
      <c r="K639" s="142"/>
      <c r="L639" s="142"/>
      <c r="M639" s="142"/>
      <c r="N639" s="142"/>
      <c r="O639" s="142"/>
      <c r="P639" s="142"/>
      <c r="Q639" s="142"/>
      <c r="R639" s="142"/>
      <c r="S639" s="142"/>
      <c r="T639" s="142"/>
    </row>
    <row r="640" spans="2:20" x14ac:dyDescent="0.3">
      <c r="B640" s="203"/>
      <c r="C640" s="122"/>
      <c r="D640" s="653"/>
      <c r="E640" s="163"/>
      <c r="F640" s="153"/>
      <c r="G640" s="142"/>
      <c r="I640" s="142"/>
      <c r="J640" s="142"/>
      <c r="K640" s="142"/>
      <c r="L640" s="142"/>
      <c r="M640" s="142"/>
      <c r="N640" s="142"/>
      <c r="O640" s="142"/>
      <c r="P640" s="142"/>
      <c r="Q640" s="142"/>
      <c r="R640" s="142"/>
      <c r="S640" s="142"/>
      <c r="T640" s="142"/>
    </row>
    <row r="641" spans="2:20" x14ac:dyDescent="0.3">
      <c r="B641" s="203"/>
      <c r="C641" s="122"/>
      <c r="D641" s="653"/>
      <c r="E641" s="163"/>
      <c r="F641" s="153"/>
      <c r="I641" s="142"/>
      <c r="J641" s="142"/>
      <c r="K641" s="142"/>
      <c r="L641" s="142"/>
      <c r="M641" s="142"/>
      <c r="N641" s="142"/>
      <c r="O641" s="142"/>
      <c r="P641" s="142"/>
      <c r="Q641" s="142"/>
      <c r="R641" s="142"/>
      <c r="S641" s="142"/>
      <c r="T641" s="142"/>
    </row>
    <row r="642" spans="2:20" x14ac:dyDescent="0.3">
      <c r="B642" s="941" t="s">
        <v>380</v>
      </c>
      <c r="C642" s="942"/>
      <c r="D642" s="942"/>
      <c r="E642" s="942"/>
      <c r="F642" s="942"/>
      <c r="G642" s="942"/>
      <c r="I642" s="142"/>
      <c r="J642" s="142"/>
      <c r="K642" s="142"/>
      <c r="L642" s="142"/>
      <c r="M642" s="142"/>
      <c r="N642" s="142"/>
      <c r="O642" s="142"/>
      <c r="P642" s="142"/>
      <c r="Q642" s="142"/>
      <c r="R642" s="142"/>
      <c r="S642" s="142"/>
      <c r="T642" s="142"/>
    </row>
    <row r="643" spans="2:20" ht="13.8" thickBot="1" x14ac:dyDescent="0.35">
      <c r="B643" s="124"/>
      <c r="C643" s="124"/>
      <c r="D643" s="484"/>
      <c r="E643" s="124"/>
      <c r="F643" s="124"/>
      <c r="I643" s="142"/>
      <c r="J643" s="142"/>
      <c r="K643" s="142"/>
      <c r="L643" s="142"/>
      <c r="M643" s="142"/>
      <c r="N643" s="142"/>
      <c r="O643" s="142"/>
      <c r="P643" s="142"/>
      <c r="Q643" s="142"/>
      <c r="R643" s="142"/>
      <c r="S643" s="142"/>
      <c r="T643" s="142"/>
    </row>
    <row r="644" spans="2:20" ht="13.8" thickBot="1" x14ac:dyDescent="0.35">
      <c r="B644" s="923" t="s">
        <v>30</v>
      </c>
      <c r="C644" s="924"/>
      <c r="D644" s="485"/>
      <c r="E644" s="124"/>
      <c r="F644" s="124"/>
      <c r="I644" s="142"/>
      <c r="J644" s="142"/>
      <c r="K644" s="142"/>
      <c r="L644" s="142"/>
      <c r="M644" s="142"/>
      <c r="N644" s="142"/>
      <c r="O644" s="142"/>
      <c r="P644" s="142"/>
      <c r="Q644" s="142"/>
      <c r="R644" s="142"/>
      <c r="S644" s="142"/>
      <c r="T644" s="142"/>
    </row>
    <row r="645" spans="2:20" ht="13.2" customHeight="1" x14ac:dyDescent="0.3">
      <c r="B645" s="925" t="s">
        <v>311</v>
      </c>
      <c r="C645" s="928"/>
      <c r="D645" s="936" t="s">
        <v>357</v>
      </c>
      <c r="E645" s="124"/>
      <c r="F645" s="124"/>
      <c r="I645" s="142"/>
      <c r="J645" s="142"/>
      <c r="K645" s="142"/>
      <c r="L645" s="142"/>
      <c r="M645" s="142"/>
      <c r="N645" s="142"/>
      <c r="O645" s="142"/>
      <c r="P645" s="142"/>
      <c r="Q645" s="142"/>
      <c r="R645" s="142"/>
      <c r="S645" s="142"/>
      <c r="T645" s="142"/>
    </row>
    <row r="646" spans="2:20" x14ac:dyDescent="0.3">
      <c r="B646" s="926"/>
      <c r="C646" s="915"/>
      <c r="D646" s="937"/>
      <c r="E646" s="124"/>
      <c r="F646" s="124"/>
      <c r="I646" s="142"/>
      <c r="J646" s="142"/>
      <c r="K646" s="142"/>
      <c r="L646" s="142"/>
      <c r="M646" s="142"/>
      <c r="N646" s="142"/>
      <c r="O646" s="142"/>
      <c r="P646" s="142"/>
      <c r="Q646" s="142"/>
      <c r="R646" s="142"/>
      <c r="S646" s="142"/>
      <c r="T646" s="142"/>
    </row>
    <row r="647" spans="2:20" ht="13.8" thickBot="1" x14ac:dyDescent="0.35">
      <c r="B647" s="927"/>
      <c r="C647" s="929"/>
      <c r="D647" s="938"/>
      <c r="E647" s="124"/>
      <c r="F647" s="124"/>
      <c r="I647" s="142"/>
      <c r="J647" s="142"/>
      <c r="K647" s="142"/>
      <c r="L647" s="142"/>
      <c r="M647" s="142"/>
      <c r="N647" s="142"/>
      <c r="O647" s="142"/>
      <c r="P647" s="142"/>
      <c r="Q647" s="142"/>
      <c r="R647" s="142"/>
      <c r="S647" s="142"/>
      <c r="T647" s="142"/>
    </row>
    <row r="648" spans="2:20" ht="18" customHeight="1" x14ac:dyDescent="0.3">
      <c r="B648" s="406"/>
      <c r="C648" s="407" t="s">
        <v>317</v>
      </c>
      <c r="D648" s="450"/>
      <c r="E648" s="124"/>
      <c r="F648" s="124"/>
      <c r="I648" s="142"/>
      <c r="J648" s="142"/>
      <c r="K648" s="142"/>
      <c r="L648" s="142"/>
      <c r="M648" s="142"/>
      <c r="N648" s="142"/>
      <c r="O648" s="142"/>
      <c r="P648" s="142"/>
      <c r="Q648" s="142"/>
      <c r="R648" s="142"/>
      <c r="S648" s="142"/>
      <c r="T648" s="142"/>
    </row>
    <row r="649" spans="2:20" ht="18" customHeight="1" x14ac:dyDescent="0.3">
      <c r="B649" s="408">
        <v>1</v>
      </c>
      <c r="C649" s="395" t="s">
        <v>318</v>
      </c>
      <c r="D649" s="453"/>
      <c r="E649" s="124"/>
      <c r="F649" s="214"/>
      <c r="I649" s="142"/>
      <c r="J649" s="142"/>
      <c r="K649" s="142"/>
      <c r="L649" s="142"/>
      <c r="M649" s="142"/>
      <c r="N649" s="142"/>
      <c r="O649" s="142"/>
      <c r="P649" s="142"/>
      <c r="Q649" s="142"/>
      <c r="R649" s="142"/>
      <c r="S649" s="142"/>
      <c r="T649" s="142"/>
    </row>
    <row r="650" spans="2:20" ht="18" customHeight="1" x14ac:dyDescent="0.3">
      <c r="B650" s="408">
        <v>2</v>
      </c>
      <c r="C650" s="395" t="s">
        <v>319</v>
      </c>
      <c r="D650" s="454"/>
      <c r="E650" s="124"/>
      <c r="F650" s="214"/>
      <c r="I650" s="142"/>
      <c r="J650" s="142"/>
      <c r="K650" s="142"/>
      <c r="L650" s="142"/>
      <c r="M650" s="142"/>
      <c r="N650" s="142"/>
      <c r="O650" s="142"/>
      <c r="P650" s="142"/>
      <c r="Q650" s="142"/>
      <c r="R650" s="142"/>
      <c r="S650" s="142"/>
      <c r="T650" s="142"/>
    </row>
    <row r="651" spans="2:20" ht="18" customHeight="1" x14ac:dyDescent="0.3">
      <c r="B651" s="408">
        <v>3</v>
      </c>
      <c r="C651" s="395" t="s">
        <v>320</v>
      </c>
      <c r="D651" s="455"/>
      <c r="E651" s="124"/>
      <c r="F651" s="214"/>
      <c r="I651" s="142"/>
      <c r="J651" s="142"/>
      <c r="K651" s="142"/>
      <c r="L651" s="142"/>
      <c r="M651" s="142"/>
      <c r="N651" s="142"/>
      <c r="O651" s="142"/>
      <c r="P651" s="142"/>
      <c r="Q651" s="142"/>
      <c r="R651" s="142"/>
      <c r="S651" s="142"/>
      <c r="T651" s="142"/>
    </row>
    <row r="652" spans="2:20" ht="18" customHeight="1" x14ac:dyDescent="0.3">
      <c r="B652" s="408">
        <v>4</v>
      </c>
      <c r="C652" s="395" t="s">
        <v>321</v>
      </c>
      <c r="D652" s="455">
        <v>83946.567999999999</v>
      </c>
      <c r="E652" s="124"/>
      <c r="F652" s="214"/>
      <c r="G652" s="142"/>
      <c r="I652" s="142"/>
      <c r="J652" s="142"/>
      <c r="K652" s="142"/>
      <c r="L652" s="142"/>
      <c r="M652" s="142"/>
      <c r="N652" s="142"/>
      <c r="O652" s="142"/>
      <c r="P652" s="142"/>
      <c r="Q652" s="142"/>
      <c r="R652" s="142"/>
      <c r="S652" s="142"/>
      <c r="T652" s="142"/>
    </row>
    <row r="653" spans="2:20" ht="18" customHeight="1" x14ac:dyDescent="0.3">
      <c r="B653" s="408">
        <v>5</v>
      </c>
      <c r="C653" s="395" t="s">
        <v>366</v>
      </c>
      <c r="D653" s="455">
        <v>117113.33199999999</v>
      </c>
      <c r="E653" s="124"/>
      <c r="F653" s="214"/>
      <c r="G653" s="142"/>
      <c r="I653" s="142"/>
      <c r="J653" s="142"/>
      <c r="K653" s="142"/>
      <c r="L653" s="142"/>
      <c r="M653" s="142"/>
      <c r="N653" s="142"/>
      <c r="O653" s="142"/>
      <c r="P653" s="142"/>
      <c r="Q653" s="142"/>
      <c r="R653" s="142"/>
      <c r="S653" s="142"/>
      <c r="T653" s="142"/>
    </row>
    <row r="654" spans="2:20" ht="18" customHeight="1" x14ac:dyDescent="0.3">
      <c r="B654" s="408">
        <v>6</v>
      </c>
      <c r="C654" s="395" t="s">
        <v>322</v>
      </c>
      <c r="D654" s="453">
        <v>98300</v>
      </c>
      <c r="E654" s="124"/>
      <c r="F654" s="214"/>
      <c r="G654" s="142"/>
      <c r="I654" s="142"/>
      <c r="J654" s="142"/>
      <c r="K654" s="142"/>
      <c r="L654" s="142"/>
      <c r="M654" s="142"/>
      <c r="N654" s="142"/>
      <c r="O654" s="142"/>
      <c r="P654" s="142"/>
      <c r="Q654" s="142"/>
      <c r="R654" s="142"/>
      <c r="S654" s="142"/>
      <c r="T654" s="142"/>
    </row>
    <row r="655" spans="2:20" ht="18" customHeight="1" x14ac:dyDescent="0.3">
      <c r="B655" s="408">
        <v>7</v>
      </c>
      <c r="C655" s="395" t="s">
        <v>323</v>
      </c>
      <c r="D655" s="453"/>
      <c r="E655" s="124"/>
      <c r="F655" s="214"/>
      <c r="G655" s="142"/>
      <c r="I655" s="142"/>
      <c r="J655" s="142"/>
      <c r="K655" s="142"/>
      <c r="L655" s="142"/>
      <c r="M655" s="142"/>
      <c r="N655" s="142"/>
      <c r="O655" s="142"/>
      <c r="P655" s="142"/>
      <c r="Q655" s="142"/>
      <c r="R655" s="142"/>
      <c r="S655" s="142"/>
      <c r="T655" s="142"/>
    </row>
    <row r="656" spans="2:20" ht="18" customHeight="1" x14ac:dyDescent="0.3">
      <c r="B656" s="408"/>
      <c r="C656" s="395" t="s">
        <v>367</v>
      </c>
      <c r="D656" s="453"/>
      <c r="E656" s="124"/>
      <c r="F656" s="214"/>
      <c r="G656" s="142"/>
      <c r="I656" s="142"/>
      <c r="J656" s="142"/>
      <c r="K656" s="142"/>
      <c r="L656" s="142"/>
      <c r="M656" s="142"/>
      <c r="N656" s="142"/>
      <c r="O656" s="142"/>
      <c r="P656" s="142"/>
      <c r="Q656" s="142"/>
      <c r="R656" s="142"/>
      <c r="S656" s="142"/>
      <c r="T656" s="142"/>
    </row>
    <row r="657" spans="2:20" ht="18" customHeight="1" x14ac:dyDescent="0.3">
      <c r="B657" s="408"/>
      <c r="C657" s="395" t="s">
        <v>368</v>
      </c>
      <c r="D657" s="453"/>
      <c r="E657" s="124"/>
      <c r="F657" s="214"/>
      <c r="G657" s="142"/>
      <c r="I657" s="142"/>
      <c r="J657" s="142"/>
      <c r="K657" s="142"/>
      <c r="L657" s="142"/>
      <c r="M657" s="142"/>
      <c r="N657" s="142"/>
      <c r="O657" s="142"/>
      <c r="P657" s="142"/>
      <c r="Q657" s="142"/>
      <c r="R657" s="142"/>
      <c r="S657" s="142"/>
      <c r="T657" s="142"/>
    </row>
    <row r="658" spans="2:20" ht="18" customHeight="1" x14ac:dyDescent="0.3">
      <c r="B658" s="408">
        <v>8</v>
      </c>
      <c r="C658" s="395" t="s">
        <v>369</v>
      </c>
      <c r="D658" s="453"/>
      <c r="E658" s="124"/>
      <c r="F658" s="214"/>
      <c r="G658" s="142"/>
      <c r="I658" s="142"/>
      <c r="J658" s="142"/>
      <c r="K658" s="142"/>
      <c r="L658" s="142"/>
      <c r="M658" s="142"/>
      <c r="N658" s="142"/>
      <c r="O658" s="142"/>
      <c r="P658" s="142"/>
      <c r="Q658" s="142"/>
      <c r="R658" s="142"/>
      <c r="S658" s="142"/>
      <c r="T658" s="142"/>
    </row>
    <row r="659" spans="2:20" ht="18" customHeight="1" x14ac:dyDescent="0.3">
      <c r="B659" s="408"/>
      <c r="C659" s="395" t="s">
        <v>370</v>
      </c>
      <c r="D659" s="453"/>
      <c r="E659" s="124"/>
      <c r="F659" s="214"/>
      <c r="G659" s="142"/>
      <c r="I659" s="142"/>
      <c r="J659" s="142"/>
      <c r="K659" s="142"/>
      <c r="L659" s="142"/>
      <c r="M659" s="142"/>
      <c r="N659" s="142"/>
      <c r="O659" s="142"/>
      <c r="P659" s="142"/>
      <c r="Q659" s="142"/>
      <c r="R659" s="142"/>
      <c r="S659" s="142"/>
      <c r="T659" s="142"/>
    </row>
    <row r="660" spans="2:20" ht="18" customHeight="1" thickBot="1" x14ac:dyDescent="0.35">
      <c r="B660" s="409"/>
      <c r="C660" s="399" t="s">
        <v>371</v>
      </c>
      <c r="D660" s="458"/>
      <c r="E660" s="124"/>
      <c r="F660" s="214"/>
      <c r="G660" s="142"/>
      <c r="I660" s="142"/>
      <c r="J660" s="142"/>
      <c r="K660" s="142"/>
      <c r="L660" s="142"/>
      <c r="M660" s="142"/>
      <c r="N660" s="142"/>
      <c r="O660" s="142"/>
      <c r="P660" s="142"/>
      <c r="Q660" s="142"/>
      <c r="R660" s="142"/>
      <c r="S660" s="142"/>
      <c r="T660" s="142"/>
    </row>
    <row r="661" spans="2:20" ht="18" customHeight="1" thickBot="1" x14ac:dyDescent="0.35">
      <c r="B661" s="377">
        <v>9</v>
      </c>
      <c r="C661" s="402" t="s">
        <v>329</v>
      </c>
      <c r="D661" s="461">
        <f>SUM(D662:D665)</f>
        <v>1000479.0644705041</v>
      </c>
      <c r="E661" s="124"/>
      <c r="F661" s="214"/>
      <c r="G661" s="142"/>
      <c r="I661" s="142"/>
      <c r="J661" s="142"/>
      <c r="K661" s="142"/>
      <c r="L661" s="142"/>
      <c r="M661" s="142"/>
      <c r="N661" s="142"/>
      <c r="O661" s="142"/>
      <c r="P661" s="142"/>
      <c r="Q661" s="142"/>
      <c r="R661" s="142"/>
      <c r="S661" s="142"/>
      <c r="T661" s="142"/>
    </row>
    <row r="662" spans="2:20" ht="18" customHeight="1" x14ac:dyDescent="0.3">
      <c r="B662" s="410">
        <v>10</v>
      </c>
      <c r="C662" s="400" t="s">
        <v>330</v>
      </c>
      <c r="D662" s="464"/>
      <c r="E662" s="124"/>
      <c r="F662" s="214"/>
      <c r="G662" s="142"/>
      <c r="I662" s="142"/>
      <c r="J662" s="142"/>
      <c r="K662" s="142"/>
      <c r="L662" s="142"/>
      <c r="M662" s="142"/>
      <c r="N662" s="142"/>
      <c r="O662" s="142"/>
      <c r="P662" s="142"/>
      <c r="Q662" s="142"/>
      <c r="R662" s="142"/>
      <c r="S662" s="142"/>
      <c r="T662" s="142"/>
    </row>
    <row r="663" spans="2:20" ht="18" customHeight="1" x14ac:dyDescent="0.3">
      <c r="B663" s="408">
        <v>11</v>
      </c>
      <c r="C663" s="395" t="s">
        <v>331</v>
      </c>
      <c r="D663" s="455">
        <v>895163.37427050411</v>
      </c>
      <c r="E663" s="124"/>
      <c r="F663" s="214"/>
      <c r="G663" s="142"/>
      <c r="I663" s="142"/>
      <c r="J663" s="142"/>
      <c r="K663" s="142"/>
      <c r="L663" s="142"/>
      <c r="M663" s="142"/>
      <c r="N663" s="142"/>
      <c r="O663" s="142"/>
      <c r="P663" s="142"/>
      <c r="Q663" s="142"/>
      <c r="R663" s="142"/>
      <c r="S663" s="142"/>
      <c r="T663" s="142"/>
    </row>
    <row r="664" spans="2:20" ht="18" customHeight="1" x14ac:dyDescent="0.3">
      <c r="B664" s="408">
        <v>12</v>
      </c>
      <c r="C664" s="395" t="s">
        <v>332</v>
      </c>
      <c r="D664" s="455"/>
      <c r="E664" s="124"/>
      <c r="F664" s="214"/>
      <c r="G664" s="142"/>
      <c r="I664" s="142"/>
      <c r="J664" s="142"/>
      <c r="K664" s="142"/>
      <c r="L664" s="142"/>
      <c r="M664" s="142"/>
      <c r="N664" s="142"/>
      <c r="O664" s="142"/>
      <c r="P664" s="142"/>
      <c r="Q664" s="142"/>
      <c r="R664" s="142"/>
      <c r="S664" s="142"/>
      <c r="T664" s="142"/>
    </row>
    <row r="665" spans="2:20" ht="18" customHeight="1" x14ac:dyDescent="0.3">
      <c r="B665" s="408">
        <v>13</v>
      </c>
      <c r="C665" s="395" t="s">
        <v>333</v>
      </c>
      <c r="D665" s="455">
        <v>105315.6902</v>
      </c>
      <c r="E665" s="124"/>
      <c r="F665" s="214"/>
      <c r="G665" s="142"/>
      <c r="I665" s="142"/>
      <c r="J665" s="142"/>
      <c r="K665" s="142"/>
      <c r="L665" s="142"/>
      <c r="M665" s="142"/>
      <c r="N665" s="142"/>
      <c r="O665" s="142"/>
      <c r="P665" s="142"/>
      <c r="Q665" s="142"/>
      <c r="R665" s="142"/>
      <c r="S665" s="142"/>
      <c r="T665" s="142"/>
    </row>
    <row r="666" spans="2:20" ht="18" customHeight="1" x14ac:dyDescent="0.3">
      <c r="B666" s="408">
        <v>14</v>
      </c>
      <c r="C666" s="396" t="s">
        <v>334</v>
      </c>
      <c r="D666" s="455"/>
      <c r="E666" s="124"/>
      <c r="F666" s="214"/>
      <c r="G666" s="142"/>
      <c r="I666" s="142"/>
      <c r="J666" s="142"/>
      <c r="K666" s="142"/>
      <c r="L666" s="142"/>
      <c r="M666" s="142"/>
      <c r="N666" s="142"/>
      <c r="O666" s="142"/>
      <c r="P666" s="142"/>
      <c r="Q666" s="142"/>
      <c r="R666" s="142"/>
      <c r="S666" s="142"/>
      <c r="T666" s="142"/>
    </row>
    <row r="667" spans="2:20" ht="18" customHeight="1" x14ac:dyDescent="0.3">
      <c r="B667" s="408">
        <v>15</v>
      </c>
      <c r="C667" s="396" t="s">
        <v>335</v>
      </c>
      <c r="D667" s="455">
        <v>47329.418627487328</v>
      </c>
      <c r="E667" s="124"/>
      <c r="F667" s="214"/>
      <c r="G667" s="142"/>
      <c r="I667" s="142"/>
      <c r="J667" s="142"/>
      <c r="K667" s="142"/>
      <c r="L667" s="142"/>
      <c r="M667" s="142"/>
      <c r="N667" s="142"/>
      <c r="O667" s="142"/>
      <c r="P667" s="142"/>
      <c r="Q667" s="142"/>
      <c r="R667" s="142"/>
      <c r="S667" s="142"/>
      <c r="T667" s="142"/>
    </row>
    <row r="668" spans="2:20" ht="18" customHeight="1" x14ac:dyDescent="0.3">
      <c r="B668" s="408">
        <v>16</v>
      </c>
      <c r="C668" s="396" t="s">
        <v>336</v>
      </c>
      <c r="D668" s="455">
        <v>408466.67918000097</v>
      </c>
      <c r="E668" s="124"/>
      <c r="F668" s="214"/>
      <c r="G668" s="142"/>
      <c r="I668" s="142"/>
      <c r="J668" s="142"/>
      <c r="K668" s="142"/>
      <c r="L668" s="142"/>
      <c r="M668" s="142"/>
      <c r="N668" s="142"/>
      <c r="O668" s="142"/>
      <c r="P668" s="142"/>
      <c r="Q668" s="142"/>
      <c r="R668" s="142"/>
      <c r="S668" s="142"/>
      <c r="T668" s="142"/>
    </row>
    <row r="669" spans="2:20" ht="18" customHeight="1" x14ac:dyDescent="0.3">
      <c r="B669" s="408">
        <v>17</v>
      </c>
      <c r="C669" s="395" t="s">
        <v>363</v>
      </c>
      <c r="D669" s="455">
        <v>105326.715</v>
      </c>
      <c r="E669" s="124"/>
      <c r="F669" s="214"/>
      <c r="G669" s="142"/>
      <c r="I669" s="142"/>
      <c r="J669" s="142"/>
      <c r="K669" s="142"/>
      <c r="L669" s="142"/>
      <c r="M669" s="142"/>
      <c r="N669" s="142"/>
      <c r="O669" s="142"/>
      <c r="P669" s="142"/>
      <c r="Q669" s="142"/>
      <c r="R669" s="142"/>
      <c r="S669" s="142"/>
      <c r="T669" s="142"/>
    </row>
    <row r="670" spans="2:20" ht="18" customHeight="1" x14ac:dyDescent="0.3">
      <c r="B670" s="408">
        <v>18</v>
      </c>
      <c r="C670" s="395" t="s">
        <v>364</v>
      </c>
      <c r="D670" s="455">
        <v>99957.627999999997</v>
      </c>
      <c r="E670" s="124"/>
      <c r="F670" s="214"/>
      <c r="G670" s="142"/>
      <c r="I670" s="142"/>
      <c r="J670" s="142"/>
      <c r="K670" s="142"/>
      <c r="L670" s="142"/>
      <c r="M670" s="142"/>
      <c r="N670" s="142"/>
      <c r="O670" s="142"/>
      <c r="P670" s="142"/>
      <c r="Q670" s="142"/>
      <c r="R670" s="142"/>
      <c r="S670" s="142"/>
      <c r="T670" s="142"/>
    </row>
    <row r="671" spans="2:20" ht="18" customHeight="1" thickBot="1" x14ac:dyDescent="0.35">
      <c r="B671" s="409">
        <v>19</v>
      </c>
      <c r="C671" s="399" t="s">
        <v>365</v>
      </c>
      <c r="D671" s="466">
        <v>15952.351999999999</v>
      </c>
      <c r="E671" s="124"/>
      <c r="F671" s="214"/>
      <c r="G671" s="142"/>
      <c r="I671" s="142"/>
      <c r="J671" s="142"/>
      <c r="K671" s="142"/>
      <c r="L671" s="142"/>
      <c r="M671" s="142"/>
      <c r="N671" s="142"/>
      <c r="O671" s="142"/>
      <c r="P671" s="142"/>
      <c r="Q671" s="142"/>
      <c r="R671" s="142"/>
      <c r="S671" s="142"/>
      <c r="T671" s="142"/>
    </row>
    <row r="672" spans="2:20" ht="18" customHeight="1" thickBot="1" x14ac:dyDescent="0.35">
      <c r="B672" s="377">
        <v>20</v>
      </c>
      <c r="C672" s="404" t="s">
        <v>358</v>
      </c>
      <c r="D672" s="461">
        <f>+SUM(D649:D654)+D656+D657+D659+D660+D661+SUM(D666:D671)</f>
        <v>1976871.7572779923</v>
      </c>
      <c r="E672" s="124"/>
      <c r="F672" s="214"/>
      <c r="G672" s="142"/>
      <c r="I672" s="142"/>
      <c r="J672" s="142"/>
      <c r="K672" s="142"/>
      <c r="L672" s="142"/>
      <c r="M672" s="142"/>
      <c r="N672" s="142"/>
      <c r="O672" s="142"/>
      <c r="P672" s="142"/>
      <c r="Q672" s="142"/>
      <c r="R672" s="142"/>
      <c r="S672" s="142"/>
      <c r="T672" s="142"/>
    </row>
    <row r="673" spans="2:20" ht="18" customHeight="1" x14ac:dyDescent="0.3">
      <c r="B673" s="410"/>
      <c r="C673" s="403" t="s">
        <v>339</v>
      </c>
      <c r="D673" s="469"/>
      <c r="E673" s="124"/>
      <c r="F673" s="214"/>
      <c r="G673" s="142"/>
      <c r="I673" s="142"/>
      <c r="J673" s="142"/>
      <c r="K673" s="142"/>
      <c r="L673" s="142"/>
      <c r="M673" s="142"/>
      <c r="N673" s="142"/>
      <c r="O673" s="142"/>
      <c r="P673" s="142"/>
      <c r="Q673" s="142"/>
      <c r="R673" s="142"/>
      <c r="S673" s="142"/>
      <c r="T673" s="142"/>
    </row>
    <row r="674" spans="2:20" ht="18" customHeight="1" x14ac:dyDescent="0.3">
      <c r="B674" s="408"/>
      <c r="C674" s="397" t="s">
        <v>340</v>
      </c>
      <c r="D674" s="453"/>
      <c r="E674" s="124"/>
      <c r="F674" s="214"/>
      <c r="G674" s="142"/>
      <c r="I674" s="142"/>
      <c r="J674" s="142"/>
      <c r="K674" s="142"/>
      <c r="L674" s="142"/>
      <c r="M674" s="142"/>
      <c r="N674" s="142"/>
      <c r="O674" s="142"/>
      <c r="P674" s="142"/>
      <c r="Q674" s="142"/>
      <c r="R674" s="142"/>
      <c r="S674" s="142"/>
      <c r="T674" s="142"/>
    </row>
    <row r="675" spans="2:20" ht="18" customHeight="1" x14ac:dyDescent="0.3">
      <c r="B675" s="408">
        <v>21</v>
      </c>
      <c r="C675" s="395" t="s">
        <v>341</v>
      </c>
      <c r="D675" s="455">
        <v>810188.27</v>
      </c>
      <c r="E675" s="124"/>
      <c r="F675" s="214"/>
      <c r="G675" s="142"/>
      <c r="I675" s="142"/>
      <c r="J675" s="142"/>
      <c r="K675" s="142"/>
      <c r="L675" s="142"/>
      <c r="M675" s="142"/>
      <c r="N675" s="142"/>
      <c r="O675" s="142"/>
      <c r="P675" s="142"/>
      <c r="Q675" s="142"/>
      <c r="R675" s="142"/>
      <c r="S675" s="142"/>
      <c r="T675" s="142"/>
    </row>
    <row r="676" spans="2:20" ht="18" customHeight="1" x14ac:dyDescent="0.3">
      <c r="B676" s="408">
        <v>22</v>
      </c>
      <c r="C676" s="396" t="s">
        <v>342</v>
      </c>
      <c r="D676" s="455">
        <v>4568.4849999999997</v>
      </c>
      <c r="E676" s="124"/>
      <c r="F676" s="214"/>
      <c r="G676" s="142"/>
      <c r="I676" s="142"/>
      <c r="J676" s="142"/>
      <c r="K676" s="142"/>
      <c r="L676" s="142"/>
      <c r="M676" s="142"/>
      <c r="N676" s="142"/>
      <c r="O676" s="142"/>
      <c r="P676" s="142"/>
      <c r="Q676" s="142"/>
      <c r="R676" s="142"/>
      <c r="S676" s="142"/>
      <c r="T676" s="142"/>
    </row>
    <row r="677" spans="2:20" ht="18" customHeight="1" x14ac:dyDescent="0.3">
      <c r="B677" s="408">
        <v>23</v>
      </c>
      <c r="C677" s="396" t="s">
        <v>343</v>
      </c>
      <c r="D677" s="455">
        <v>38480.115770402139</v>
      </c>
      <c r="E677" s="124"/>
      <c r="F677" s="214"/>
      <c r="G677" s="142"/>
      <c r="I677" s="142"/>
      <c r="J677" s="142"/>
      <c r="K677" s="142"/>
      <c r="L677" s="142"/>
      <c r="M677" s="142"/>
      <c r="N677" s="142"/>
      <c r="O677" s="142"/>
      <c r="P677" s="142"/>
      <c r="Q677" s="142"/>
      <c r="R677" s="142"/>
      <c r="S677" s="142"/>
      <c r="T677" s="142"/>
    </row>
    <row r="678" spans="2:20" ht="18" customHeight="1" x14ac:dyDescent="0.3">
      <c r="B678" s="408">
        <v>24</v>
      </c>
      <c r="C678" s="396" t="s">
        <v>344</v>
      </c>
      <c r="D678" s="455"/>
      <c r="E678" s="124"/>
      <c r="F678" s="214"/>
      <c r="G678" s="142"/>
      <c r="I678" s="142"/>
      <c r="J678" s="142"/>
      <c r="K678" s="142"/>
      <c r="L678" s="142"/>
      <c r="M678" s="142"/>
      <c r="N678" s="142"/>
      <c r="O678" s="142"/>
      <c r="P678" s="142"/>
      <c r="Q678" s="142"/>
      <c r="R678" s="142"/>
      <c r="S678" s="142"/>
      <c r="T678" s="142"/>
    </row>
    <row r="679" spans="2:20" ht="18" customHeight="1" x14ac:dyDescent="0.3">
      <c r="B679" s="408">
        <v>25</v>
      </c>
      <c r="C679" s="395" t="s">
        <v>345</v>
      </c>
      <c r="D679" s="455"/>
      <c r="E679" s="124"/>
      <c r="F679" s="214"/>
      <c r="G679" s="142"/>
      <c r="I679" s="142"/>
      <c r="J679" s="142"/>
      <c r="K679" s="142"/>
      <c r="L679" s="142"/>
      <c r="M679" s="142"/>
      <c r="N679" s="142"/>
      <c r="O679" s="142"/>
      <c r="P679" s="142"/>
      <c r="Q679" s="142"/>
      <c r="R679" s="142"/>
      <c r="S679" s="142"/>
      <c r="T679" s="142"/>
    </row>
    <row r="680" spans="2:20" ht="18" customHeight="1" thickBot="1" x14ac:dyDescent="0.35">
      <c r="B680" s="409">
        <v>26</v>
      </c>
      <c r="C680" s="405" t="s">
        <v>346</v>
      </c>
      <c r="D680" s="466">
        <v>394418.01399999997</v>
      </c>
      <c r="E680" s="124"/>
      <c r="F680" s="214"/>
      <c r="G680" s="142"/>
      <c r="I680" s="142"/>
      <c r="J680" s="142"/>
      <c r="K680" s="142"/>
      <c r="L680" s="142"/>
      <c r="M680" s="142"/>
      <c r="N680" s="142"/>
      <c r="O680" s="142"/>
      <c r="P680" s="142"/>
      <c r="Q680" s="142"/>
      <c r="R680" s="142"/>
      <c r="S680" s="142"/>
      <c r="T680" s="142"/>
    </row>
    <row r="681" spans="2:20" ht="18" customHeight="1" thickBot="1" x14ac:dyDescent="0.35">
      <c r="B681" s="377">
        <v>27</v>
      </c>
      <c r="C681" s="404" t="s">
        <v>359</v>
      </c>
      <c r="D681" s="461">
        <f>SUM(D675:D680)</f>
        <v>1247654.8847704022</v>
      </c>
      <c r="E681" s="124"/>
      <c r="F681" s="214"/>
      <c r="G681" s="142"/>
      <c r="I681" s="142"/>
      <c r="J681" s="142"/>
      <c r="K681" s="142"/>
      <c r="L681" s="142"/>
      <c r="M681" s="142"/>
      <c r="N681" s="142"/>
      <c r="O681" s="142"/>
      <c r="P681" s="142"/>
      <c r="Q681" s="142"/>
      <c r="R681" s="142"/>
      <c r="S681" s="142"/>
      <c r="T681" s="142"/>
    </row>
    <row r="682" spans="2:20" ht="18" customHeight="1" x14ac:dyDescent="0.3">
      <c r="B682" s="410"/>
      <c r="C682" s="403" t="s">
        <v>360</v>
      </c>
      <c r="D682" s="472"/>
      <c r="E682" s="124"/>
      <c r="F682" s="214"/>
      <c r="G682" s="142"/>
      <c r="I682" s="142"/>
      <c r="J682" s="142"/>
      <c r="K682" s="142"/>
      <c r="L682" s="142"/>
      <c r="M682" s="142"/>
      <c r="N682" s="142"/>
      <c r="O682" s="142"/>
      <c r="P682" s="142"/>
      <c r="Q682" s="142"/>
      <c r="R682" s="142"/>
      <c r="S682" s="142"/>
      <c r="T682" s="142"/>
    </row>
    <row r="683" spans="2:20" ht="18" customHeight="1" x14ac:dyDescent="0.3">
      <c r="B683" s="408">
        <v>28</v>
      </c>
      <c r="C683" s="395" t="s">
        <v>361</v>
      </c>
      <c r="D683" s="455">
        <v>571653.75199999998</v>
      </c>
      <c r="E683" s="124"/>
      <c r="F683" s="214"/>
      <c r="G683" s="142"/>
      <c r="I683" s="142"/>
      <c r="J683" s="142"/>
      <c r="K683" s="142"/>
      <c r="L683" s="142"/>
      <c r="M683" s="142"/>
      <c r="N683" s="142"/>
      <c r="O683" s="142"/>
      <c r="P683" s="142"/>
      <c r="Q683" s="142"/>
      <c r="R683" s="142"/>
      <c r="S683" s="142"/>
      <c r="T683" s="142"/>
    </row>
    <row r="684" spans="2:20" ht="18" customHeight="1" x14ac:dyDescent="0.3">
      <c r="B684" s="408">
        <v>29</v>
      </c>
      <c r="C684" s="395" t="s">
        <v>350</v>
      </c>
      <c r="D684" s="455"/>
      <c r="E684" s="124"/>
      <c r="F684" s="214"/>
      <c r="G684" s="142"/>
      <c r="I684" s="142"/>
      <c r="J684" s="142"/>
      <c r="K684" s="142"/>
      <c r="L684" s="142"/>
      <c r="M684" s="142"/>
      <c r="N684" s="142"/>
      <c r="O684" s="142"/>
      <c r="P684" s="142"/>
      <c r="Q684" s="142"/>
      <c r="R684" s="142"/>
      <c r="S684" s="142"/>
      <c r="T684" s="142"/>
    </row>
    <row r="685" spans="2:20" ht="18" customHeight="1" x14ac:dyDescent="0.3">
      <c r="B685" s="408">
        <v>30</v>
      </c>
      <c r="C685" s="396" t="s">
        <v>351</v>
      </c>
      <c r="D685" s="455">
        <v>3688.3617721933547</v>
      </c>
      <c r="E685" s="124"/>
      <c r="F685" s="214"/>
      <c r="G685" s="142"/>
      <c r="I685" s="142"/>
      <c r="J685" s="142"/>
      <c r="K685" s="142"/>
      <c r="L685" s="142"/>
      <c r="M685" s="142"/>
      <c r="N685" s="142"/>
      <c r="O685" s="142"/>
      <c r="P685" s="142"/>
      <c r="Q685" s="142"/>
      <c r="R685" s="142"/>
      <c r="S685" s="142"/>
      <c r="T685" s="142"/>
    </row>
    <row r="686" spans="2:20" ht="18" customHeight="1" thickBot="1" x14ac:dyDescent="0.35">
      <c r="B686" s="409">
        <v>31</v>
      </c>
      <c r="C686" s="405" t="s">
        <v>352</v>
      </c>
      <c r="D686" s="466">
        <v>153874.82800000001</v>
      </c>
      <c r="E686" s="124"/>
      <c r="F686" s="214"/>
      <c r="G686" s="142"/>
      <c r="I686" s="142"/>
      <c r="J686" s="142"/>
      <c r="K686" s="142"/>
      <c r="L686" s="142"/>
      <c r="M686" s="142"/>
      <c r="N686" s="142"/>
      <c r="O686" s="142"/>
      <c r="P686" s="142"/>
      <c r="Q686" s="142"/>
      <c r="R686" s="142"/>
      <c r="S686" s="142"/>
      <c r="T686" s="142"/>
    </row>
    <row r="687" spans="2:20" ht="18" customHeight="1" thickBot="1" x14ac:dyDescent="0.35">
      <c r="B687" s="377">
        <v>32</v>
      </c>
      <c r="C687" s="404" t="s">
        <v>353</v>
      </c>
      <c r="D687" s="461">
        <f>SUM(D683:D686)</f>
        <v>729216.9417721933</v>
      </c>
      <c r="E687" s="124"/>
      <c r="F687" s="214"/>
      <c r="G687" s="142"/>
      <c r="I687" s="142"/>
      <c r="J687" s="142"/>
      <c r="K687" s="142"/>
      <c r="L687" s="142"/>
      <c r="M687" s="142"/>
      <c r="N687" s="142"/>
      <c r="O687" s="142"/>
      <c r="P687" s="142"/>
      <c r="Q687" s="142"/>
      <c r="R687" s="142"/>
      <c r="S687" s="142"/>
      <c r="T687" s="142"/>
    </row>
    <row r="688" spans="2:20" ht="18" customHeight="1" thickBot="1" x14ac:dyDescent="0.35">
      <c r="B688" s="377">
        <v>33</v>
      </c>
      <c r="C688" s="404" t="s">
        <v>354</v>
      </c>
      <c r="D688" s="461">
        <f>+D687+D681</f>
        <v>1976871.8265425954</v>
      </c>
      <c r="E688" s="124"/>
      <c r="F688" s="214"/>
      <c r="G688" s="142"/>
      <c r="I688" s="142"/>
      <c r="J688" s="142"/>
      <c r="K688" s="142"/>
      <c r="L688" s="142"/>
      <c r="M688" s="142"/>
      <c r="N688" s="142"/>
      <c r="O688" s="142"/>
      <c r="P688" s="142"/>
      <c r="Q688" s="142"/>
      <c r="R688" s="142"/>
      <c r="S688" s="142"/>
      <c r="T688" s="142"/>
    </row>
    <row r="689" spans="2:20" x14ac:dyDescent="0.3">
      <c r="B689" s="195"/>
      <c r="C689" s="122"/>
      <c r="D689" s="653"/>
      <c r="E689" s="124"/>
      <c r="F689" s="124"/>
      <c r="I689" s="142"/>
      <c r="J689" s="142"/>
      <c r="K689" s="142"/>
      <c r="L689" s="142"/>
      <c r="M689" s="142"/>
      <c r="N689" s="142"/>
      <c r="O689" s="142"/>
      <c r="P689" s="142"/>
      <c r="Q689" s="142"/>
      <c r="R689" s="142"/>
      <c r="S689" s="142"/>
      <c r="T689" s="142"/>
    </row>
    <row r="690" spans="2:20" x14ac:dyDescent="0.3">
      <c r="B690" s="195"/>
      <c r="C690" s="122"/>
      <c r="D690" s="653"/>
      <c r="E690" s="124"/>
      <c r="F690" s="124"/>
      <c r="I690" s="142"/>
      <c r="J690" s="142"/>
      <c r="K690" s="142"/>
      <c r="L690" s="142"/>
      <c r="M690" s="142"/>
      <c r="N690" s="142"/>
      <c r="O690" s="142"/>
      <c r="P690" s="142"/>
      <c r="Q690" s="142"/>
      <c r="R690" s="142"/>
      <c r="S690" s="142"/>
      <c r="T690" s="142"/>
    </row>
    <row r="691" spans="2:20" x14ac:dyDescent="0.3">
      <c r="B691" s="941" t="s">
        <v>362</v>
      </c>
      <c r="C691" s="942"/>
      <c r="D691" s="942"/>
      <c r="E691" s="942"/>
      <c r="F691" s="942"/>
      <c r="G691" s="942"/>
      <c r="I691" s="142"/>
      <c r="J691" s="142"/>
      <c r="K691" s="142"/>
      <c r="L691" s="142"/>
      <c r="M691" s="142"/>
      <c r="N691" s="142"/>
      <c r="O691" s="142"/>
      <c r="P691" s="142"/>
      <c r="Q691" s="142"/>
      <c r="R691" s="142"/>
      <c r="S691" s="142"/>
      <c r="T691" s="142"/>
    </row>
    <row r="692" spans="2:20" x14ac:dyDescent="0.3">
      <c r="B692" s="195"/>
      <c r="C692" s="122"/>
      <c r="D692" s="653"/>
      <c r="E692" s="124"/>
      <c r="F692" s="124"/>
      <c r="I692" s="142"/>
      <c r="J692" s="142"/>
      <c r="K692" s="142"/>
      <c r="L692" s="142"/>
      <c r="M692" s="142"/>
      <c r="N692" s="142"/>
      <c r="O692" s="142"/>
      <c r="P692" s="142"/>
      <c r="Q692" s="142"/>
      <c r="R692" s="142"/>
      <c r="S692" s="142"/>
      <c r="T692" s="142"/>
    </row>
    <row r="693" spans="2:20" ht="13.8" thickBot="1" x14ac:dyDescent="0.35">
      <c r="B693" s="195"/>
      <c r="C693" s="122"/>
      <c r="D693" s="653"/>
      <c r="E693" s="124"/>
      <c r="F693" s="124"/>
      <c r="I693" s="142"/>
      <c r="J693" s="142"/>
      <c r="K693" s="142"/>
      <c r="L693" s="142"/>
      <c r="M693" s="142"/>
      <c r="N693" s="142"/>
      <c r="O693" s="142"/>
      <c r="P693" s="142"/>
      <c r="Q693" s="142"/>
      <c r="R693" s="142"/>
      <c r="S693" s="142"/>
      <c r="T693" s="142"/>
    </row>
    <row r="694" spans="2:20" ht="13.8" thickBot="1" x14ac:dyDescent="0.35">
      <c r="B694" s="923" t="s">
        <v>32</v>
      </c>
      <c r="C694" s="924"/>
      <c r="D694" s="485"/>
      <c r="E694" s="154"/>
      <c r="F694" s="142"/>
      <c r="I694" s="142"/>
      <c r="J694" s="142"/>
      <c r="K694" s="142"/>
      <c r="L694" s="142"/>
      <c r="M694" s="142"/>
      <c r="N694" s="142"/>
      <c r="O694" s="142"/>
      <c r="P694" s="142"/>
      <c r="Q694" s="142"/>
      <c r="R694" s="142"/>
      <c r="S694" s="142"/>
      <c r="T694" s="142"/>
    </row>
    <row r="695" spans="2:20" ht="13.2" customHeight="1" x14ac:dyDescent="0.3">
      <c r="B695" s="925" t="s">
        <v>311</v>
      </c>
      <c r="C695" s="928"/>
      <c r="D695" s="936" t="s">
        <v>357</v>
      </c>
      <c r="E695" s="203"/>
      <c r="I695" s="142"/>
      <c r="J695" s="142"/>
      <c r="K695" s="142"/>
      <c r="L695" s="142"/>
      <c r="M695" s="142"/>
      <c r="N695" s="142"/>
      <c r="O695" s="142"/>
      <c r="P695" s="142"/>
      <c r="Q695" s="142"/>
      <c r="R695" s="142"/>
      <c r="S695" s="142"/>
      <c r="T695" s="142"/>
    </row>
    <row r="696" spans="2:20" x14ac:dyDescent="0.3">
      <c r="B696" s="926"/>
      <c r="C696" s="915"/>
      <c r="D696" s="937"/>
      <c r="E696" s="123"/>
      <c r="I696" s="142"/>
      <c r="J696" s="142"/>
      <c r="K696" s="142"/>
      <c r="L696" s="142"/>
      <c r="M696" s="142"/>
      <c r="N696" s="142"/>
      <c r="O696" s="142"/>
      <c r="P696" s="142"/>
      <c r="Q696" s="142"/>
      <c r="R696" s="142"/>
      <c r="S696" s="142"/>
      <c r="T696" s="142"/>
    </row>
    <row r="697" spans="2:20" ht="13.8" thickBot="1" x14ac:dyDescent="0.35">
      <c r="B697" s="927"/>
      <c r="C697" s="929"/>
      <c r="D697" s="938"/>
      <c r="E697" s="123"/>
      <c r="I697" s="142"/>
      <c r="J697" s="142"/>
      <c r="K697" s="142"/>
      <c r="L697" s="142"/>
      <c r="M697" s="142"/>
      <c r="N697" s="142"/>
      <c r="O697" s="142"/>
      <c r="P697" s="142"/>
      <c r="Q697" s="142"/>
      <c r="R697" s="142"/>
      <c r="S697" s="142"/>
      <c r="T697" s="142"/>
    </row>
    <row r="698" spans="2:20" ht="18" customHeight="1" x14ac:dyDescent="0.3">
      <c r="B698" s="406"/>
      <c r="C698" s="407" t="s">
        <v>317</v>
      </c>
      <c r="D698" s="450"/>
      <c r="E698" s="153"/>
      <c r="I698" s="142"/>
      <c r="J698" s="142"/>
      <c r="K698" s="142"/>
      <c r="L698" s="142"/>
      <c r="M698" s="142"/>
      <c r="N698" s="142"/>
      <c r="O698" s="142"/>
      <c r="P698" s="142"/>
      <c r="Q698" s="142"/>
      <c r="R698" s="142"/>
      <c r="S698" s="142"/>
      <c r="T698" s="142"/>
    </row>
    <row r="699" spans="2:20" ht="18" customHeight="1" x14ac:dyDescent="0.3">
      <c r="B699" s="408">
        <v>1</v>
      </c>
      <c r="C699" s="395" t="s">
        <v>318</v>
      </c>
      <c r="D699" s="453"/>
      <c r="E699" s="153"/>
      <c r="I699" s="142"/>
      <c r="J699" s="142"/>
      <c r="K699" s="142"/>
      <c r="L699" s="142"/>
      <c r="M699" s="142"/>
      <c r="N699" s="142"/>
      <c r="O699" s="142"/>
      <c r="P699" s="142"/>
      <c r="Q699" s="142"/>
      <c r="R699" s="142"/>
      <c r="S699" s="142"/>
      <c r="T699" s="142"/>
    </row>
    <row r="700" spans="2:20" ht="18" customHeight="1" x14ac:dyDescent="0.3">
      <c r="B700" s="408">
        <v>2</v>
      </c>
      <c r="C700" s="395" t="s">
        <v>319</v>
      </c>
      <c r="D700" s="454">
        <v>116025.50924</v>
      </c>
      <c r="E700" s="153"/>
      <c r="G700" s="142"/>
      <c r="I700" s="142"/>
      <c r="J700" s="142"/>
      <c r="K700" s="142"/>
      <c r="L700" s="142"/>
      <c r="M700" s="142"/>
      <c r="N700" s="142"/>
      <c r="O700" s="142"/>
      <c r="P700" s="142"/>
      <c r="Q700" s="142"/>
      <c r="R700" s="142"/>
      <c r="S700" s="142"/>
      <c r="T700" s="142"/>
    </row>
    <row r="701" spans="2:20" ht="18" customHeight="1" x14ac:dyDescent="0.3">
      <c r="B701" s="408">
        <v>3</v>
      </c>
      <c r="C701" s="395" t="s">
        <v>320</v>
      </c>
      <c r="D701" s="455"/>
      <c r="E701" s="153"/>
      <c r="G701" s="142"/>
      <c r="I701" s="142"/>
      <c r="J701" s="142"/>
      <c r="K701" s="142"/>
      <c r="L701" s="142"/>
      <c r="M701" s="142"/>
      <c r="N701" s="142"/>
      <c r="O701" s="142"/>
      <c r="P701" s="142"/>
      <c r="Q701" s="142"/>
      <c r="R701" s="142"/>
      <c r="S701" s="142"/>
      <c r="T701" s="142"/>
    </row>
    <row r="702" spans="2:20" ht="18" customHeight="1" x14ac:dyDescent="0.3">
      <c r="B702" s="408">
        <v>4</v>
      </c>
      <c r="C702" s="395" t="s">
        <v>321</v>
      </c>
      <c r="D702" s="455">
        <v>24493.083648347769</v>
      </c>
      <c r="E702" s="153"/>
      <c r="G702" s="142"/>
      <c r="I702" s="142"/>
      <c r="J702" s="142"/>
      <c r="K702" s="142"/>
      <c r="L702" s="142"/>
      <c r="M702" s="142"/>
      <c r="N702" s="142"/>
      <c r="O702" s="142"/>
      <c r="P702" s="142"/>
      <c r="Q702" s="142"/>
      <c r="R702" s="142"/>
      <c r="S702" s="142"/>
      <c r="T702" s="142"/>
    </row>
    <row r="703" spans="2:20" ht="18" customHeight="1" x14ac:dyDescent="0.3">
      <c r="B703" s="408">
        <v>5</v>
      </c>
      <c r="C703" s="395" t="s">
        <v>366</v>
      </c>
      <c r="D703" s="455">
        <v>12551298.696150003</v>
      </c>
      <c r="E703" s="153"/>
      <c r="G703" s="142"/>
      <c r="I703" s="142"/>
      <c r="J703" s="142"/>
      <c r="K703" s="142"/>
      <c r="L703" s="142"/>
      <c r="M703" s="142"/>
      <c r="N703" s="142"/>
      <c r="O703" s="142"/>
      <c r="P703" s="142"/>
      <c r="Q703" s="142"/>
      <c r="R703" s="142"/>
      <c r="S703" s="142"/>
      <c r="T703" s="142"/>
    </row>
    <row r="704" spans="2:20" ht="18" customHeight="1" x14ac:dyDescent="0.3">
      <c r="B704" s="408">
        <v>6</v>
      </c>
      <c r="C704" s="395" t="s">
        <v>322</v>
      </c>
      <c r="D704" s="453">
        <v>2362320</v>
      </c>
      <c r="E704" s="153"/>
      <c r="G704" s="142"/>
      <c r="I704" s="142"/>
      <c r="J704" s="142"/>
      <c r="K704" s="142"/>
      <c r="L704" s="142"/>
      <c r="M704" s="142"/>
      <c r="N704" s="142"/>
      <c r="O704" s="142"/>
      <c r="P704" s="142"/>
      <c r="Q704" s="142"/>
      <c r="R704" s="142"/>
      <c r="S704" s="142"/>
      <c r="T704" s="142"/>
    </row>
    <row r="705" spans="2:20" ht="18" customHeight="1" x14ac:dyDescent="0.3">
      <c r="B705" s="408">
        <v>7</v>
      </c>
      <c r="C705" s="395" t="s">
        <v>323</v>
      </c>
      <c r="D705" s="453"/>
      <c r="E705" s="153"/>
      <c r="G705" s="142"/>
      <c r="I705" s="142"/>
      <c r="J705" s="142"/>
      <c r="K705" s="142"/>
      <c r="L705" s="142"/>
      <c r="M705" s="142"/>
      <c r="N705" s="142"/>
      <c r="O705" s="142"/>
      <c r="P705" s="142"/>
      <c r="Q705" s="142"/>
      <c r="R705" s="142"/>
      <c r="S705" s="142"/>
      <c r="T705" s="142"/>
    </row>
    <row r="706" spans="2:20" ht="18" customHeight="1" x14ac:dyDescent="0.3">
      <c r="B706" s="408"/>
      <c r="C706" s="395" t="s">
        <v>367</v>
      </c>
      <c r="D706" s="453"/>
      <c r="E706" s="153"/>
      <c r="G706" s="142"/>
      <c r="I706" s="142"/>
      <c r="J706" s="142"/>
      <c r="K706" s="142"/>
      <c r="L706" s="142"/>
      <c r="M706" s="142"/>
      <c r="N706" s="142"/>
      <c r="O706" s="142"/>
      <c r="P706" s="142"/>
      <c r="Q706" s="142"/>
      <c r="R706" s="142"/>
      <c r="S706" s="142"/>
      <c r="T706" s="142"/>
    </row>
    <row r="707" spans="2:20" ht="18" customHeight="1" x14ac:dyDescent="0.3">
      <c r="B707" s="408"/>
      <c r="C707" s="395" t="s">
        <v>368</v>
      </c>
      <c r="D707" s="453">
        <v>20134851.554510001</v>
      </c>
      <c r="E707" s="153"/>
      <c r="G707" s="142"/>
      <c r="I707" s="142"/>
      <c r="J707" s="142"/>
      <c r="K707" s="142"/>
      <c r="L707" s="142"/>
      <c r="M707" s="142"/>
      <c r="N707" s="142"/>
      <c r="O707" s="142"/>
      <c r="P707" s="142"/>
      <c r="Q707" s="142"/>
      <c r="R707" s="142"/>
      <c r="S707" s="142"/>
      <c r="T707" s="142"/>
    </row>
    <row r="708" spans="2:20" ht="18" customHeight="1" x14ac:dyDescent="0.3">
      <c r="B708" s="408">
        <v>8</v>
      </c>
      <c r="C708" s="395" t="s">
        <v>369</v>
      </c>
      <c r="D708" s="453"/>
      <c r="E708" s="153"/>
      <c r="G708" s="142"/>
      <c r="I708" s="142"/>
      <c r="J708" s="142"/>
      <c r="K708" s="142"/>
      <c r="L708" s="142"/>
      <c r="M708" s="142"/>
      <c r="N708" s="142"/>
      <c r="O708" s="142"/>
      <c r="P708" s="142"/>
      <c r="Q708" s="142"/>
      <c r="R708" s="142"/>
      <c r="S708" s="142"/>
      <c r="T708" s="142"/>
    </row>
    <row r="709" spans="2:20" ht="18" customHeight="1" x14ac:dyDescent="0.3">
      <c r="B709" s="408"/>
      <c r="C709" s="395" t="s">
        <v>370</v>
      </c>
      <c r="D709" s="453"/>
      <c r="E709" s="153"/>
      <c r="G709" s="142"/>
      <c r="I709" s="142"/>
      <c r="J709" s="142"/>
      <c r="K709" s="142"/>
      <c r="L709" s="142"/>
      <c r="M709" s="142"/>
      <c r="N709" s="142"/>
      <c r="O709" s="142"/>
      <c r="P709" s="142"/>
      <c r="Q709" s="142"/>
      <c r="R709" s="142"/>
      <c r="S709" s="142"/>
      <c r="T709" s="142"/>
    </row>
    <row r="710" spans="2:20" ht="18" customHeight="1" thickBot="1" x14ac:dyDescent="0.35">
      <c r="B710" s="409"/>
      <c r="C710" s="399" t="s">
        <v>371</v>
      </c>
      <c r="D710" s="458">
        <v>198673.37259000001</v>
      </c>
      <c r="E710" s="153"/>
      <c r="G710" s="142"/>
      <c r="I710" s="142"/>
      <c r="J710" s="142"/>
      <c r="K710" s="142"/>
      <c r="L710" s="142"/>
      <c r="M710" s="142"/>
      <c r="N710" s="142"/>
      <c r="O710" s="142"/>
      <c r="P710" s="142"/>
      <c r="Q710" s="142"/>
      <c r="R710" s="142"/>
      <c r="S710" s="142"/>
      <c r="T710" s="142"/>
    </row>
    <row r="711" spans="2:20" ht="18" customHeight="1" thickBot="1" x14ac:dyDescent="0.35">
      <c r="B711" s="377">
        <v>9</v>
      </c>
      <c r="C711" s="402" t="s">
        <v>329</v>
      </c>
      <c r="D711" s="461">
        <f>SUM(D712:D715)</f>
        <v>45281162.547509998</v>
      </c>
      <c r="G711" s="142"/>
      <c r="I711" s="142"/>
      <c r="J711" s="142"/>
      <c r="K711" s="142"/>
      <c r="L711" s="142"/>
      <c r="M711" s="142"/>
      <c r="N711" s="142"/>
      <c r="O711" s="142"/>
      <c r="P711" s="142"/>
      <c r="Q711" s="142"/>
      <c r="R711" s="142"/>
      <c r="S711" s="142"/>
    </row>
    <row r="712" spans="2:20" ht="18" customHeight="1" x14ac:dyDescent="0.3">
      <c r="B712" s="410">
        <v>10</v>
      </c>
      <c r="C712" s="400" t="s">
        <v>330</v>
      </c>
      <c r="D712" s="464">
        <v>3511164.9007999999</v>
      </c>
      <c r="E712" s="153"/>
      <c r="G712" s="142"/>
      <c r="I712" s="142"/>
      <c r="J712" s="142"/>
      <c r="K712" s="142"/>
      <c r="L712" s="142"/>
      <c r="M712" s="142"/>
      <c r="N712" s="142"/>
      <c r="O712" s="142"/>
      <c r="P712" s="142"/>
      <c r="Q712" s="142"/>
      <c r="R712" s="142"/>
      <c r="S712" s="142"/>
      <c r="T712" s="142"/>
    </row>
    <row r="713" spans="2:20" ht="18" customHeight="1" x14ac:dyDescent="0.3">
      <c r="B713" s="408">
        <v>11</v>
      </c>
      <c r="C713" s="395" t="s">
        <v>331</v>
      </c>
      <c r="D713" s="455">
        <v>9449360.0773799978</v>
      </c>
      <c r="E713" s="153"/>
      <c r="G713" s="142"/>
      <c r="I713" s="142"/>
      <c r="J713" s="142"/>
      <c r="K713" s="142"/>
      <c r="L713" s="142"/>
      <c r="M713" s="142"/>
      <c r="N713" s="142"/>
      <c r="O713" s="142"/>
      <c r="P713" s="142"/>
      <c r="Q713" s="142"/>
      <c r="R713" s="142"/>
      <c r="S713" s="142"/>
      <c r="T713" s="142"/>
    </row>
    <row r="714" spans="2:20" ht="18" customHeight="1" x14ac:dyDescent="0.3">
      <c r="B714" s="408">
        <v>12</v>
      </c>
      <c r="C714" s="395" t="s">
        <v>332</v>
      </c>
      <c r="D714" s="455">
        <v>28621006.61245</v>
      </c>
      <c r="E714" s="153"/>
      <c r="G714" s="142"/>
      <c r="I714" s="142"/>
      <c r="J714" s="142"/>
      <c r="K714" s="142"/>
      <c r="L714" s="142"/>
      <c r="M714" s="142"/>
      <c r="N714" s="142"/>
      <c r="O714" s="142"/>
      <c r="P714" s="142"/>
      <c r="Q714" s="142"/>
      <c r="R714" s="142"/>
      <c r="S714" s="142"/>
      <c r="T714" s="142"/>
    </row>
    <row r="715" spans="2:20" ht="18" customHeight="1" x14ac:dyDescent="0.3">
      <c r="B715" s="408">
        <v>13</v>
      </c>
      <c r="C715" s="395" t="s">
        <v>333</v>
      </c>
      <c r="D715" s="455">
        <v>3699630.95688</v>
      </c>
      <c r="E715" s="153"/>
      <c r="G715" s="142"/>
      <c r="I715" s="142"/>
      <c r="J715" s="142"/>
      <c r="K715" s="142"/>
      <c r="L715" s="142"/>
      <c r="M715" s="142"/>
      <c r="N715" s="142"/>
      <c r="O715" s="142"/>
      <c r="P715" s="142"/>
      <c r="Q715" s="142"/>
      <c r="R715" s="142"/>
      <c r="S715" s="142"/>
      <c r="T715" s="142"/>
    </row>
    <row r="716" spans="2:20" ht="18" customHeight="1" x14ac:dyDescent="0.3">
      <c r="B716" s="408">
        <v>14</v>
      </c>
      <c r="C716" s="396" t="s">
        <v>334</v>
      </c>
      <c r="D716" s="455"/>
      <c r="E716" s="153"/>
      <c r="G716" s="142"/>
      <c r="I716" s="142"/>
      <c r="J716" s="142"/>
      <c r="K716" s="142"/>
      <c r="L716" s="142"/>
      <c r="M716" s="142"/>
      <c r="N716" s="142"/>
      <c r="O716" s="142"/>
      <c r="P716" s="142"/>
      <c r="Q716" s="142"/>
      <c r="R716" s="142"/>
      <c r="S716" s="142"/>
      <c r="T716" s="142"/>
    </row>
    <row r="717" spans="2:20" ht="18" customHeight="1" x14ac:dyDescent="0.3">
      <c r="B717" s="408">
        <v>15</v>
      </c>
      <c r="C717" s="396" t="s">
        <v>335</v>
      </c>
      <c r="D717" s="455">
        <v>1623295.1268147703</v>
      </c>
      <c r="E717" s="153"/>
      <c r="G717" s="142"/>
      <c r="I717" s="142"/>
      <c r="J717" s="142"/>
      <c r="K717" s="142"/>
      <c r="L717" s="142"/>
      <c r="M717" s="142"/>
      <c r="N717" s="142"/>
      <c r="O717" s="142"/>
      <c r="P717" s="142"/>
      <c r="Q717" s="142"/>
      <c r="R717" s="142"/>
      <c r="S717" s="142"/>
      <c r="T717" s="142"/>
    </row>
    <row r="718" spans="2:20" ht="18" customHeight="1" x14ac:dyDescent="0.3">
      <c r="B718" s="408">
        <v>16</v>
      </c>
      <c r="C718" s="396" t="s">
        <v>336</v>
      </c>
      <c r="D718" s="455">
        <v>5578337.2348667625</v>
      </c>
      <c r="E718" s="153"/>
      <c r="G718" s="142"/>
      <c r="I718" s="142"/>
      <c r="J718" s="142"/>
      <c r="K718" s="142"/>
      <c r="L718" s="142"/>
      <c r="M718" s="142"/>
      <c r="N718" s="142"/>
      <c r="O718" s="142"/>
      <c r="P718" s="142"/>
      <c r="Q718" s="142"/>
      <c r="R718" s="142"/>
      <c r="S718" s="142"/>
      <c r="T718" s="142"/>
    </row>
    <row r="719" spans="2:20" ht="18" customHeight="1" x14ac:dyDescent="0.3">
      <c r="B719" s="408">
        <v>17</v>
      </c>
      <c r="C719" s="395" t="s">
        <v>363</v>
      </c>
      <c r="D719" s="455">
        <v>1072777.335577216</v>
      </c>
      <c r="E719" s="163"/>
      <c r="G719" s="142"/>
      <c r="I719" s="142"/>
      <c r="J719" s="142"/>
      <c r="K719" s="142"/>
      <c r="L719" s="142"/>
      <c r="M719" s="142"/>
      <c r="N719" s="142"/>
      <c r="O719" s="142"/>
      <c r="P719" s="142"/>
      <c r="Q719" s="142"/>
      <c r="R719" s="142"/>
      <c r="S719" s="142"/>
      <c r="T719" s="142"/>
    </row>
    <row r="720" spans="2:20" ht="18" customHeight="1" x14ac:dyDescent="0.3">
      <c r="B720" s="408">
        <v>18</v>
      </c>
      <c r="C720" s="395" t="s">
        <v>364</v>
      </c>
      <c r="D720" s="455">
        <v>620871.62891594006</v>
      </c>
      <c r="E720" s="153"/>
      <c r="G720" s="142"/>
      <c r="I720" s="142"/>
      <c r="J720" s="142"/>
      <c r="K720" s="142"/>
      <c r="L720" s="142"/>
      <c r="M720" s="142"/>
      <c r="N720" s="142"/>
      <c r="O720" s="142"/>
      <c r="P720" s="142"/>
      <c r="Q720" s="142"/>
      <c r="R720" s="142"/>
      <c r="S720" s="142"/>
      <c r="T720" s="142"/>
    </row>
    <row r="721" spans="2:20" ht="18" customHeight="1" thickBot="1" x14ac:dyDescent="0.35">
      <c r="B721" s="409">
        <v>19</v>
      </c>
      <c r="C721" s="399" t="s">
        <v>365</v>
      </c>
      <c r="D721" s="466">
        <v>3241427.6153600002</v>
      </c>
      <c r="E721" s="153"/>
      <c r="G721" s="142"/>
      <c r="I721" s="142"/>
      <c r="J721" s="142"/>
      <c r="K721" s="142"/>
      <c r="L721" s="142"/>
      <c r="M721" s="142"/>
      <c r="N721" s="142"/>
      <c r="O721" s="142"/>
      <c r="P721" s="142"/>
      <c r="Q721" s="142"/>
      <c r="R721" s="142"/>
      <c r="S721" s="142"/>
      <c r="T721" s="142"/>
    </row>
    <row r="722" spans="2:20" ht="18" customHeight="1" thickBot="1" x14ac:dyDescent="0.35">
      <c r="B722" s="377">
        <v>20</v>
      </c>
      <c r="C722" s="404" t="s">
        <v>358</v>
      </c>
      <c r="D722" s="461">
        <f>+SUM(D699:D704)+D706+D707+D709+D710+D711+SUM(D716:D720)+D721</f>
        <v>92805533.705183044</v>
      </c>
      <c r="E722" s="153"/>
      <c r="G722" s="142"/>
      <c r="I722" s="142"/>
      <c r="J722" s="142"/>
      <c r="K722" s="142"/>
      <c r="L722" s="142"/>
      <c r="M722" s="142"/>
      <c r="N722" s="142"/>
      <c r="O722" s="142"/>
      <c r="P722" s="142"/>
      <c r="Q722" s="142"/>
      <c r="R722" s="142"/>
      <c r="S722" s="142"/>
      <c r="T722" s="142"/>
    </row>
    <row r="723" spans="2:20" ht="18" customHeight="1" x14ac:dyDescent="0.3">
      <c r="B723" s="410"/>
      <c r="C723" s="403" t="s">
        <v>339</v>
      </c>
      <c r="D723" s="469"/>
      <c r="E723" s="153"/>
      <c r="G723" s="142"/>
      <c r="I723" s="142"/>
      <c r="J723" s="142"/>
      <c r="K723" s="142"/>
      <c r="L723" s="142"/>
      <c r="M723" s="142"/>
      <c r="N723" s="142"/>
      <c r="O723" s="142"/>
      <c r="P723" s="142"/>
      <c r="Q723" s="142"/>
      <c r="R723" s="142"/>
      <c r="S723" s="142"/>
      <c r="T723" s="142"/>
    </row>
    <row r="724" spans="2:20" ht="18" customHeight="1" x14ac:dyDescent="0.3">
      <c r="B724" s="408"/>
      <c r="C724" s="397" t="s">
        <v>340</v>
      </c>
      <c r="D724" s="453"/>
      <c r="E724" s="153"/>
      <c r="G724" s="142"/>
      <c r="I724" s="142"/>
      <c r="J724" s="142"/>
      <c r="K724" s="142"/>
      <c r="L724" s="142"/>
      <c r="M724" s="142"/>
      <c r="N724" s="142"/>
      <c r="O724" s="142"/>
      <c r="P724" s="142"/>
      <c r="Q724" s="142"/>
      <c r="R724" s="142"/>
      <c r="S724" s="142"/>
      <c r="T724" s="142"/>
    </row>
    <row r="725" spans="2:20" ht="18" customHeight="1" x14ac:dyDescent="0.3">
      <c r="B725" s="408">
        <v>21</v>
      </c>
      <c r="C725" s="395" t="s">
        <v>341</v>
      </c>
      <c r="D725" s="455">
        <v>20496192.027232774</v>
      </c>
      <c r="E725" s="153"/>
      <c r="G725" s="142"/>
      <c r="I725" s="142"/>
      <c r="J725" s="142"/>
      <c r="K725" s="142"/>
      <c r="L725" s="142"/>
      <c r="M725" s="142"/>
      <c r="N725" s="142"/>
      <c r="O725" s="142"/>
      <c r="P725" s="142"/>
      <c r="Q725" s="142"/>
      <c r="R725" s="142"/>
      <c r="S725" s="142"/>
      <c r="T725" s="142"/>
    </row>
    <row r="726" spans="2:20" ht="18" customHeight="1" x14ac:dyDescent="0.3">
      <c r="B726" s="408">
        <v>22</v>
      </c>
      <c r="C726" s="396" t="s">
        <v>342</v>
      </c>
      <c r="D726" s="455">
        <v>1070189.94508</v>
      </c>
      <c r="E726" s="153"/>
      <c r="G726" s="142"/>
      <c r="I726" s="142"/>
      <c r="J726" s="142"/>
      <c r="K726" s="142"/>
      <c r="L726" s="142"/>
      <c r="M726" s="142"/>
      <c r="N726" s="142"/>
      <c r="O726" s="142"/>
      <c r="P726" s="142"/>
      <c r="Q726" s="142"/>
      <c r="R726" s="142"/>
      <c r="S726" s="142"/>
      <c r="T726" s="142"/>
    </row>
    <row r="727" spans="2:20" ht="18" customHeight="1" x14ac:dyDescent="0.3">
      <c r="B727" s="408">
        <v>23</v>
      </c>
      <c r="C727" s="396" t="s">
        <v>343</v>
      </c>
      <c r="D727" s="455">
        <v>1009849.1701205208</v>
      </c>
      <c r="E727" s="153"/>
      <c r="G727" s="142"/>
      <c r="I727" s="142"/>
      <c r="J727" s="142"/>
      <c r="K727" s="142"/>
      <c r="L727" s="142"/>
      <c r="M727" s="142"/>
      <c r="N727" s="142"/>
      <c r="O727" s="142"/>
      <c r="P727" s="142"/>
      <c r="Q727" s="142"/>
      <c r="R727" s="142"/>
      <c r="S727" s="142"/>
      <c r="T727" s="142"/>
    </row>
    <row r="728" spans="2:20" ht="18" customHeight="1" x14ac:dyDescent="0.3">
      <c r="B728" s="408">
        <v>24</v>
      </c>
      <c r="C728" s="396" t="s">
        <v>344</v>
      </c>
      <c r="D728" s="455"/>
      <c r="E728" s="153"/>
      <c r="G728" s="142"/>
      <c r="I728" s="142"/>
      <c r="J728" s="142"/>
      <c r="K728" s="142"/>
      <c r="L728" s="142"/>
      <c r="M728" s="142"/>
      <c r="N728" s="142"/>
      <c r="O728" s="142"/>
      <c r="P728" s="142"/>
      <c r="Q728" s="142"/>
      <c r="R728" s="142"/>
      <c r="S728" s="142"/>
      <c r="T728" s="142"/>
    </row>
    <row r="729" spans="2:20" ht="18" customHeight="1" x14ac:dyDescent="0.3">
      <c r="B729" s="408">
        <v>25</v>
      </c>
      <c r="C729" s="395" t="s">
        <v>345</v>
      </c>
      <c r="D729" s="455"/>
      <c r="E729" s="153"/>
      <c r="G729" s="142"/>
      <c r="I729" s="142"/>
      <c r="J729" s="142"/>
      <c r="K729" s="142"/>
      <c r="L729" s="142"/>
      <c r="M729" s="142"/>
      <c r="N729" s="142"/>
      <c r="O729" s="142"/>
      <c r="P729" s="142"/>
      <c r="Q729" s="142"/>
      <c r="R729" s="142"/>
      <c r="S729" s="142"/>
      <c r="T729" s="142"/>
    </row>
    <row r="730" spans="2:20" ht="18" customHeight="1" thickBot="1" x14ac:dyDescent="0.35">
      <c r="B730" s="409">
        <v>26</v>
      </c>
      <c r="C730" s="405" t="s">
        <v>346</v>
      </c>
      <c r="D730" s="466">
        <v>9080691.0201106686</v>
      </c>
      <c r="E730" s="153"/>
      <c r="G730" s="142"/>
      <c r="I730" s="142"/>
      <c r="J730" s="142"/>
      <c r="K730" s="142"/>
      <c r="L730" s="142"/>
      <c r="M730" s="142"/>
      <c r="N730" s="142"/>
      <c r="O730" s="142"/>
      <c r="P730" s="142"/>
      <c r="Q730" s="142"/>
      <c r="R730" s="142"/>
      <c r="S730" s="142"/>
      <c r="T730" s="142"/>
    </row>
    <row r="731" spans="2:20" ht="18" customHeight="1" thickBot="1" x14ac:dyDescent="0.35">
      <c r="B731" s="377">
        <v>27</v>
      </c>
      <c r="C731" s="404" t="s">
        <v>359</v>
      </c>
      <c r="D731" s="461">
        <f>SUM(D725:D730)</f>
        <v>31656922.162543967</v>
      </c>
      <c r="E731" s="153"/>
      <c r="G731" s="142"/>
      <c r="I731" s="142"/>
      <c r="J731" s="142"/>
      <c r="K731" s="142"/>
      <c r="L731" s="142"/>
      <c r="M731" s="142"/>
      <c r="N731" s="142"/>
      <c r="O731" s="142"/>
      <c r="P731" s="142"/>
      <c r="Q731" s="142"/>
      <c r="R731" s="142"/>
      <c r="S731" s="142"/>
      <c r="T731" s="142"/>
    </row>
    <row r="732" spans="2:20" ht="18" customHeight="1" x14ac:dyDescent="0.3">
      <c r="B732" s="410"/>
      <c r="C732" s="403" t="s">
        <v>360</v>
      </c>
      <c r="D732" s="472"/>
      <c r="E732" s="153"/>
      <c r="G732" s="142"/>
      <c r="I732" s="142"/>
      <c r="J732" s="142"/>
      <c r="K732" s="142"/>
      <c r="L732" s="142"/>
      <c r="M732" s="142"/>
      <c r="N732" s="142"/>
      <c r="O732" s="142"/>
      <c r="P732" s="142"/>
      <c r="Q732" s="142"/>
      <c r="R732" s="142"/>
      <c r="S732" s="142"/>
      <c r="T732" s="142"/>
    </row>
    <row r="733" spans="2:20" ht="18" customHeight="1" x14ac:dyDescent="0.3">
      <c r="B733" s="408">
        <v>28</v>
      </c>
      <c r="C733" s="395" t="s">
        <v>361</v>
      </c>
      <c r="D733" s="455">
        <v>6000000</v>
      </c>
      <c r="E733" s="153"/>
      <c r="G733" s="142"/>
      <c r="I733" s="142"/>
      <c r="J733" s="142"/>
      <c r="K733" s="142"/>
      <c r="L733" s="142"/>
      <c r="M733" s="142"/>
      <c r="N733" s="142"/>
      <c r="O733" s="142"/>
      <c r="P733" s="142"/>
      <c r="Q733" s="142"/>
      <c r="R733" s="142"/>
      <c r="S733" s="142"/>
      <c r="T733" s="142"/>
    </row>
    <row r="734" spans="2:20" ht="18" customHeight="1" x14ac:dyDescent="0.3">
      <c r="B734" s="408">
        <v>29</v>
      </c>
      <c r="C734" s="395" t="s">
        <v>350</v>
      </c>
      <c r="D734" s="455">
        <v>4082925.4109940003</v>
      </c>
      <c r="E734" s="153"/>
      <c r="G734" s="142"/>
      <c r="I734" s="142"/>
      <c r="J734" s="142"/>
      <c r="K734" s="142"/>
      <c r="L734" s="142"/>
      <c r="M734" s="142"/>
      <c r="N734" s="142"/>
      <c r="O734" s="142"/>
      <c r="P734" s="142"/>
      <c r="Q734" s="142"/>
      <c r="R734" s="142"/>
      <c r="S734" s="142"/>
      <c r="T734" s="142"/>
    </row>
    <row r="735" spans="2:20" ht="18" customHeight="1" x14ac:dyDescent="0.3">
      <c r="B735" s="408">
        <v>30</v>
      </c>
      <c r="C735" s="396" t="s">
        <v>351</v>
      </c>
      <c r="D735" s="455">
        <v>8339226.6137599992</v>
      </c>
      <c r="E735" s="153"/>
      <c r="G735" s="142"/>
      <c r="I735" s="142"/>
      <c r="J735" s="142"/>
      <c r="K735" s="142"/>
      <c r="L735" s="142"/>
      <c r="M735" s="142"/>
      <c r="N735" s="142"/>
      <c r="O735" s="142"/>
      <c r="P735" s="142"/>
      <c r="Q735" s="142"/>
      <c r="R735" s="142"/>
      <c r="S735" s="142"/>
      <c r="T735" s="142"/>
    </row>
    <row r="736" spans="2:20" ht="18" customHeight="1" thickBot="1" x14ac:dyDescent="0.35">
      <c r="B736" s="409">
        <v>31</v>
      </c>
      <c r="C736" s="405" t="s">
        <v>352</v>
      </c>
      <c r="D736" s="466">
        <v>42726459.559000723</v>
      </c>
      <c r="E736" s="153"/>
      <c r="G736" s="142"/>
      <c r="I736" s="142"/>
      <c r="J736" s="142"/>
      <c r="K736" s="142"/>
      <c r="L736" s="142"/>
      <c r="M736" s="142"/>
      <c r="N736" s="142"/>
      <c r="O736" s="142"/>
      <c r="P736" s="142"/>
      <c r="Q736" s="142"/>
      <c r="R736" s="142"/>
      <c r="S736" s="142"/>
      <c r="T736" s="142"/>
    </row>
    <row r="737" spans="2:20" ht="18" customHeight="1" thickBot="1" x14ac:dyDescent="0.35">
      <c r="B737" s="377">
        <v>32</v>
      </c>
      <c r="C737" s="404" t="s">
        <v>353</v>
      </c>
      <c r="D737" s="461">
        <f>SUM(D733:D736)</f>
        <v>61148611.583754718</v>
      </c>
      <c r="E737" s="153"/>
      <c r="G737" s="142"/>
      <c r="I737" s="142"/>
      <c r="J737" s="142"/>
      <c r="K737" s="142"/>
      <c r="L737" s="142"/>
      <c r="M737" s="142"/>
      <c r="N737" s="142"/>
      <c r="O737" s="142"/>
      <c r="P737" s="142"/>
      <c r="Q737" s="142"/>
      <c r="R737" s="142"/>
      <c r="S737" s="142"/>
      <c r="T737" s="142"/>
    </row>
    <row r="738" spans="2:20" ht="18" customHeight="1" thickBot="1" x14ac:dyDescent="0.35">
      <c r="B738" s="377">
        <v>33</v>
      </c>
      <c r="C738" s="404" t="s">
        <v>354</v>
      </c>
      <c r="D738" s="461">
        <f>+D731+D737</f>
        <v>92805533.746298686</v>
      </c>
      <c r="E738" s="153"/>
      <c r="G738" s="142"/>
      <c r="I738" s="142"/>
      <c r="J738" s="142"/>
      <c r="K738" s="142"/>
      <c r="L738" s="142"/>
      <c r="M738" s="142"/>
      <c r="N738" s="142"/>
      <c r="O738" s="142"/>
      <c r="P738" s="142"/>
      <c r="Q738" s="142"/>
      <c r="R738" s="142"/>
      <c r="S738" s="142"/>
      <c r="T738" s="142"/>
    </row>
    <row r="739" spans="2:20" x14ac:dyDescent="0.3">
      <c r="B739" s="195"/>
      <c r="C739" s="122"/>
      <c r="D739" s="653"/>
      <c r="E739" s="163"/>
      <c r="F739" s="153"/>
      <c r="I739" s="142"/>
      <c r="J739" s="142"/>
      <c r="K739" s="142"/>
      <c r="L739" s="142"/>
      <c r="M739" s="142"/>
      <c r="N739" s="142"/>
      <c r="O739" s="142"/>
      <c r="P739" s="142"/>
      <c r="Q739" s="142"/>
      <c r="R739" s="142"/>
      <c r="S739" s="142"/>
      <c r="T739" s="142"/>
    </row>
    <row r="740" spans="2:20" x14ac:dyDescent="0.3">
      <c r="B740" s="195"/>
      <c r="C740" s="122"/>
      <c r="D740" s="653"/>
      <c r="E740" s="163"/>
      <c r="F740" s="153"/>
      <c r="I740" s="142"/>
      <c r="J740" s="142"/>
      <c r="K740" s="142"/>
      <c r="L740" s="142"/>
      <c r="M740" s="142"/>
      <c r="N740" s="142"/>
      <c r="O740" s="142"/>
      <c r="P740" s="142"/>
      <c r="Q740" s="142"/>
      <c r="R740" s="142"/>
      <c r="S740" s="142"/>
      <c r="T740" s="142"/>
    </row>
    <row r="742" spans="2:20" x14ac:dyDescent="0.3">
      <c r="C742" s="131"/>
    </row>
  </sheetData>
  <mergeCells count="78">
    <mergeCell ref="B642:G642"/>
    <mergeCell ref="B695:B697"/>
    <mergeCell ref="C695:C697"/>
    <mergeCell ref="D695:D697"/>
    <mergeCell ref="B644:C644"/>
    <mergeCell ref="B645:B647"/>
    <mergeCell ref="C645:C647"/>
    <mergeCell ref="D645:D647"/>
    <mergeCell ref="B691:G691"/>
    <mergeCell ref="B694:C694"/>
    <mergeCell ref="C498:C500"/>
    <mergeCell ref="D498:D500"/>
    <mergeCell ref="E498:E500"/>
    <mergeCell ref="F498:F500"/>
    <mergeCell ref="D596:D598"/>
    <mergeCell ref="B593:G593"/>
    <mergeCell ref="B595:C595"/>
    <mergeCell ref="B596:B598"/>
    <mergeCell ref="C596:C598"/>
    <mergeCell ref="G498:G500"/>
    <mergeCell ref="B544:G544"/>
    <mergeCell ref="B546:C546"/>
    <mergeCell ref="B547:B549"/>
    <mergeCell ref="C547:C549"/>
    <mergeCell ref="D547:D549"/>
    <mergeCell ref="B498:B500"/>
    <mergeCell ref="B449:B451"/>
    <mergeCell ref="C449:C451"/>
    <mergeCell ref="D449:D451"/>
    <mergeCell ref="B495:G495"/>
    <mergeCell ref="B497:C497"/>
    <mergeCell ref="B448:C448"/>
    <mergeCell ref="B348:G348"/>
    <mergeCell ref="B350:C350"/>
    <mergeCell ref="B351:B353"/>
    <mergeCell ref="C351:C353"/>
    <mergeCell ref="D351:D353"/>
    <mergeCell ref="B397:G397"/>
    <mergeCell ref="B399:C399"/>
    <mergeCell ref="B400:B402"/>
    <mergeCell ref="C400:C402"/>
    <mergeCell ref="D400:D402"/>
    <mergeCell ref="B446:G446"/>
    <mergeCell ref="B253:B255"/>
    <mergeCell ref="C253:C255"/>
    <mergeCell ref="D253:D255"/>
    <mergeCell ref="B301:C301"/>
    <mergeCell ref="B302:B304"/>
    <mergeCell ref="C302:C304"/>
    <mergeCell ref="D302:D304"/>
    <mergeCell ref="B252:C252"/>
    <mergeCell ref="B105:C105"/>
    <mergeCell ref="B106:B108"/>
    <mergeCell ref="C106:C108"/>
    <mergeCell ref="D106:D108"/>
    <mergeCell ref="B154:C154"/>
    <mergeCell ref="B155:B157"/>
    <mergeCell ref="C155:C157"/>
    <mergeCell ref="D155:D157"/>
    <mergeCell ref="B203:C203"/>
    <mergeCell ref="B204:B206"/>
    <mergeCell ref="C204:C206"/>
    <mergeCell ref="D204:D206"/>
    <mergeCell ref="B250:G250"/>
    <mergeCell ref="C51:E51"/>
    <mergeCell ref="B56:C56"/>
    <mergeCell ref="B57:B59"/>
    <mergeCell ref="C57:C59"/>
    <mergeCell ref="D57:D59"/>
    <mergeCell ref="B54:E54"/>
    <mergeCell ref="B3:G3"/>
    <mergeCell ref="B5:C5"/>
    <mergeCell ref="B6:B8"/>
    <mergeCell ref="C6:C8"/>
    <mergeCell ref="D6:D8"/>
    <mergeCell ref="E6:E8"/>
    <mergeCell ref="F6:F8"/>
    <mergeCell ref="G6:G8"/>
  </mergeCells>
  <pageMargins left="0.7" right="0.17" top="0.7" bottom="0.75" header="0.56999999999999995" footer="0.3"/>
  <pageSetup paperSize="9" scale="61" orientation="portrait" r:id="rId1"/>
  <rowBreaks count="14" manualBreakCount="14">
    <brk id="52" max="7" man="1"/>
    <brk id="101" max="7" man="1"/>
    <brk id="150" max="7" man="1"/>
    <brk id="199" max="7" man="1"/>
    <brk id="248" max="7" man="1"/>
    <brk id="297" max="7" man="1"/>
    <brk id="346" max="7" man="1"/>
    <brk id="395" max="7" man="1"/>
    <brk id="444" max="7" man="1"/>
    <brk id="493" max="7" man="1"/>
    <brk id="542" max="7" man="1"/>
    <brk id="591" max="7" man="1"/>
    <brk id="640" max="7" man="1"/>
    <brk id="689" max="7" man="1"/>
  </rowBreaks>
  <ignoredErrors>
    <ignoredError sqref="F10"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N13"/>
  <sheetViews>
    <sheetView showGridLines="0" view="pageBreakPreview" zoomScale="110" zoomScaleNormal="100" zoomScaleSheetLayoutView="110" workbookViewId="0"/>
  </sheetViews>
  <sheetFormatPr defaultRowHeight="14.4" x14ac:dyDescent="0.3"/>
  <cols>
    <col min="1" max="1" width="4.109375" customWidth="1"/>
    <col min="12" max="12" width="10.6640625" customWidth="1"/>
    <col min="13" max="13" width="16" customWidth="1"/>
    <col min="14" max="14" width="15.88671875" customWidth="1"/>
    <col min="15" max="15" width="3.88671875" customWidth="1"/>
  </cols>
  <sheetData>
    <row r="2" spans="2:14" ht="19.95" customHeight="1" x14ac:dyDescent="0.3">
      <c r="B2" s="848" t="s">
        <v>35</v>
      </c>
      <c r="C2" s="848"/>
      <c r="D2" s="848"/>
      <c r="E2" s="848"/>
      <c r="F2" s="848"/>
      <c r="G2" s="848"/>
      <c r="H2" s="848"/>
      <c r="I2" s="848"/>
      <c r="J2" s="848"/>
      <c r="K2" s="848"/>
      <c r="L2" s="848"/>
      <c r="M2" s="848"/>
      <c r="N2" s="848"/>
    </row>
    <row r="3" spans="2:14" ht="29.4" customHeight="1" x14ac:dyDescent="0.3">
      <c r="B3" s="109">
        <v>1</v>
      </c>
      <c r="C3" s="851" t="s">
        <v>36</v>
      </c>
      <c r="D3" s="851"/>
      <c r="E3" s="851"/>
      <c r="F3" s="851"/>
      <c r="G3" s="851"/>
      <c r="H3" s="851"/>
      <c r="I3" s="851"/>
      <c r="J3" s="851"/>
      <c r="K3" s="851"/>
      <c r="L3" s="851"/>
      <c r="M3" s="851"/>
      <c r="N3" s="851"/>
    </row>
    <row r="4" spans="2:14" ht="45" customHeight="1" x14ac:dyDescent="0.3">
      <c r="B4" s="110">
        <v>2</v>
      </c>
      <c r="C4" s="849" t="s">
        <v>37</v>
      </c>
      <c r="D4" s="849"/>
      <c r="E4" s="849"/>
      <c r="F4" s="849"/>
      <c r="G4" s="849"/>
      <c r="H4" s="849"/>
      <c r="I4" s="849"/>
      <c r="J4" s="849"/>
      <c r="K4" s="849"/>
      <c r="L4" s="849"/>
      <c r="M4" s="849"/>
      <c r="N4" s="849"/>
    </row>
    <row r="5" spans="2:14" ht="43.95" customHeight="1" x14ac:dyDescent="0.3">
      <c r="B5" s="111">
        <v>3</v>
      </c>
      <c r="C5" s="850" t="s">
        <v>38</v>
      </c>
      <c r="D5" s="850"/>
      <c r="E5" s="850"/>
      <c r="F5" s="850"/>
      <c r="G5" s="850"/>
      <c r="H5" s="850"/>
      <c r="I5" s="850"/>
      <c r="J5" s="850"/>
      <c r="K5" s="850"/>
      <c r="L5" s="850"/>
      <c r="M5" s="850"/>
      <c r="N5" s="850"/>
    </row>
    <row r="6" spans="2:14" ht="37.950000000000003" customHeight="1" x14ac:dyDescent="0.3">
      <c r="B6" s="112">
        <v>4</v>
      </c>
      <c r="C6" s="843" t="s">
        <v>39</v>
      </c>
      <c r="D6" s="843"/>
      <c r="E6" s="843"/>
      <c r="F6" s="843"/>
      <c r="G6" s="843"/>
      <c r="H6" s="843"/>
      <c r="I6" s="843"/>
      <c r="J6" s="843"/>
      <c r="K6" s="843"/>
      <c r="L6" s="843"/>
      <c r="M6" s="843"/>
      <c r="N6" s="843"/>
    </row>
    <row r="7" spans="2:14" ht="34.950000000000003" customHeight="1" x14ac:dyDescent="0.3">
      <c r="B7" s="111">
        <v>5</v>
      </c>
      <c r="C7" s="850" t="s">
        <v>40</v>
      </c>
      <c r="D7" s="850"/>
      <c r="E7" s="850"/>
      <c r="F7" s="850"/>
      <c r="G7" s="850"/>
      <c r="H7" s="850"/>
      <c r="I7" s="850"/>
      <c r="J7" s="850"/>
      <c r="K7" s="850"/>
      <c r="L7" s="850"/>
      <c r="M7" s="850"/>
      <c r="N7" s="850"/>
    </row>
    <row r="8" spans="2:14" ht="34.950000000000003" customHeight="1" x14ac:dyDescent="0.3">
      <c r="B8" s="112">
        <v>6</v>
      </c>
      <c r="C8" s="843" t="s">
        <v>41</v>
      </c>
      <c r="D8" s="843"/>
      <c r="E8" s="843"/>
      <c r="F8" s="843"/>
      <c r="G8" s="843"/>
      <c r="H8" s="843"/>
      <c r="I8" s="843"/>
      <c r="J8" s="843"/>
      <c r="K8" s="843"/>
      <c r="L8" s="843"/>
      <c r="M8" s="843"/>
      <c r="N8" s="843"/>
    </row>
    <row r="9" spans="2:14" ht="29.4" customHeight="1" x14ac:dyDescent="0.3">
      <c r="B9" s="113">
        <v>7</v>
      </c>
      <c r="C9" s="845" t="s">
        <v>42</v>
      </c>
      <c r="D9" s="845"/>
      <c r="E9" s="845"/>
      <c r="F9" s="845"/>
      <c r="G9" s="845"/>
      <c r="H9" s="845"/>
      <c r="I9" s="845"/>
      <c r="J9" s="845"/>
      <c r="K9" s="845"/>
      <c r="L9" s="845"/>
      <c r="M9" s="845"/>
      <c r="N9" s="845"/>
    </row>
    <row r="10" spans="2:14" ht="24.6" customHeight="1" x14ac:dyDescent="0.3">
      <c r="B10" s="114">
        <v>8</v>
      </c>
      <c r="C10" s="846" t="s">
        <v>43</v>
      </c>
      <c r="D10" s="846"/>
      <c r="E10" s="846"/>
      <c r="F10" s="846"/>
      <c r="G10" s="846"/>
      <c r="H10" s="846"/>
      <c r="I10" s="846"/>
      <c r="J10" s="846"/>
      <c r="K10" s="846"/>
      <c r="L10" s="846"/>
      <c r="M10" s="846"/>
      <c r="N10" s="846"/>
    </row>
    <row r="11" spans="2:14" ht="19.95" customHeight="1" x14ac:dyDescent="0.3">
      <c r="B11" s="115"/>
      <c r="C11" s="847" t="s">
        <v>44</v>
      </c>
      <c r="D11" s="847"/>
      <c r="E11" s="847"/>
      <c r="F11" s="847"/>
      <c r="G11" s="847"/>
      <c r="H11" s="847"/>
      <c r="I11" s="847"/>
      <c r="J11" s="847"/>
      <c r="K11" s="847"/>
      <c r="L11" s="847"/>
      <c r="M11" s="847"/>
      <c r="N11" s="847"/>
    </row>
    <row r="12" spans="2:14" ht="20.399999999999999" customHeight="1" x14ac:dyDescent="0.3">
      <c r="B12" s="115"/>
      <c r="C12" s="847" t="s">
        <v>45</v>
      </c>
      <c r="D12" s="847"/>
      <c r="E12" s="847"/>
      <c r="F12" s="847"/>
      <c r="G12" s="847"/>
      <c r="H12" s="847"/>
      <c r="I12" s="847"/>
      <c r="J12" s="847"/>
      <c r="K12" s="847"/>
      <c r="L12" s="847"/>
      <c r="M12" s="847"/>
      <c r="N12" s="847"/>
    </row>
    <row r="13" spans="2:14" ht="19.95" customHeight="1" thickBot="1" x14ac:dyDescent="0.35">
      <c r="B13" s="791"/>
      <c r="C13" s="844" t="s">
        <v>46</v>
      </c>
      <c r="D13" s="844"/>
      <c r="E13" s="844"/>
      <c r="F13" s="844"/>
      <c r="G13" s="844"/>
      <c r="H13" s="844"/>
      <c r="I13" s="844"/>
      <c r="J13" s="844"/>
      <c r="K13" s="844"/>
      <c r="L13" s="844"/>
      <c r="M13" s="844"/>
      <c r="N13" s="844"/>
    </row>
  </sheetData>
  <mergeCells count="12">
    <mergeCell ref="B2:N2"/>
    <mergeCell ref="C4:N4"/>
    <mergeCell ref="C5:N5"/>
    <mergeCell ref="C6:N6"/>
    <mergeCell ref="C7:N7"/>
    <mergeCell ref="C3:N3"/>
    <mergeCell ref="C8:N8"/>
    <mergeCell ref="C13:N13"/>
    <mergeCell ref="C9:N9"/>
    <mergeCell ref="C10:N10"/>
    <mergeCell ref="C11:N11"/>
    <mergeCell ref="C12:N12"/>
  </mergeCells>
  <pageMargins left="0.7" right="0.7" top="0.75" bottom="0.75" header="0.3" footer="0.3"/>
  <pageSetup scale="63"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O727"/>
  <sheetViews>
    <sheetView showGridLines="0" view="pageBreakPreview" topLeftCell="A40" zoomScaleNormal="100" zoomScaleSheetLayoutView="100" workbookViewId="0">
      <selection activeCell="B54" sqref="B54:F54"/>
    </sheetView>
  </sheetViews>
  <sheetFormatPr defaultColWidth="9.109375" defaultRowHeight="13.2" x14ac:dyDescent="0.3"/>
  <cols>
    <col min="1" max="1" width="3.6640625" style="140" customWidth="1"/>
    <col min="2" max="2" width="9" style="302" customWidth="1"/>
    <col min="3" max="3" width="53.44140625" style="191" customWidth="1"/>
    <col min="4" max="4" width="27.88671875" style="148" customWidth="1"/>
    <col min="5" max="5" width="21.88671875" style="140" customWidth="1"/>
    <col min="6" max="6" width="24.6640625" style="140" customWidth="1"/>
    <col min="7" max="7" width="22" style="140" customWidth="1"/>
    <col min="8" max="8" width="12.88671875" style="140" customWidth="1"/>
    <col min="9" max="9" width="16" style="140" customWidth="1"/>
    <col min="10" max="10" width="13.6640625" style="140" customWidth="1"/>
    <col min="11" max="11" width="10.6640625" style="140" customWidth="1"/>
    <col min="12" max="12" width="12.5546875" style="140" customWidth="1"/>
    <col min="13" max="13" width="7" style="140" customWidth="1"/>
    <col min="14" max="14" width="14" style="140" customWidth="1"/>
    <col min="15" max="15" width="12.6640625" style="140" bestFit="1" customWidth="1"/>
    <col min="16" max="16384" width="9.109375" style="140"/>
  </cols>
  <sheetData>
    <row r="1" spans="2:13" x14ac:dyDescent="0.3">
      <c r="C1" s="140"/>
    </row>
    <row r="2" spans="2:13" ht="13.8" x14ac:dyDescent="0.3">
      <c r="B2" s="673" t="s">
        <v>381</v>
      </c>
      <c r="C2" s="671"/>
      <c r="D2" s="674"/>
      <c r="E2" s="671"/>
      <c r="F2" s="671"/>
      <c r="G2" s="672"/>
    </row>
    <row r="3" spans="2:13" ht="18.75" customHeight="1" x14ac:dyDescent="0.3">
      <c r="B3" s="913" t="s">
        <v>382</v>
      </c>
      <c r="C3" s="913"/>
      <c r="D3" s="913"/>
      <c r="E3" s="913"/>
      <c r="F3" s="913"/>
      <c r="G3" s="913"/>
    </row>
    <row r="4" spans="2:13" ht="13.8" thickBot="1" x14ac:dyDescent="0.35">
      <c r="B4" s="203"/>
    </row>
    <row r="5" spans="2:13" ht="18.600000000000001" customHeight="1" thickBot="1" x14ac:dyDescent="0.35">
      <c r="B5" s="923" t="s">
        <v>90</v>
      </c>
      <c r="C5" s="924"/>
      <c r="F5" s="139"/>
      <c r="G5" s="154" t="s">
        <v>204</v>
      </c>
    </row>
    <row r="6" spans="2:13" ht="13.2" customHeight="1" x14ac:dyDescent="0.3">
      <c r="B6" s="925" t="s">
        <v>311</v>
      </c>
      <c r="C6" s="928" t="s">
        <v>312</v>
      </c>
      <c r="D6" s="930" t="s">
        <v>313</v>
      </c>
      <c r="E6" s="928" t="s">
        <v>314</v>
      </c>
      <c r="F6" s="928" t="s">
        <v>315</v>
      </c>
      <c r="G6" s="932" t="s">
        <v>316</v>
      </c>
    </row>
    <row r="7" spans="2:13" x14ac:dyDescent="0.3">
      <c r="B7" s="926"/>
      <c r="C7" s="915"/>
      <c r="D7" s="898"/>
      <c r="E7" s="915"/>
      <c r="F7" s="915"/>
      <c r="G7" s="933"/>
    </row>
    <row r="8" spans="2:13" ht="13.8" thickBot="1" x14ac:dyDescent="0.35">
      <c r="B8" s="927"/>
      <c r="C8" s="929"/>
      <c r="D8" s="931"/>
      <c r="E8" s="929"/>
      <c r="F8" s="929"/>
      <c r="G8" s="934"/>
    </row>
    <row r="9" spans="2:13" ht="18" customHeight="1" x14ac:dyDescent="0.3">
      <c r="B9" s="406"/>
      <c r="C9" s="411" t="s">
        <v>317</v>
      </c>
      <c r="D9" s="412"/>
      <c r="E9" s="413"/>
      <c r="F9" s="414"/>
      <c r="G9" s="415"/>
    </row>
    <row r="10" spans="2:13" ht="18" customHeight="1" x14ac:dyDescent="0.3">
      <c r="B10" s="408">
        <v>1</v>
      </c>
      <c r="C10" s="355" t="s">
        <v>318</v>
      </c>
      <c r="D10" s="478">
        <f t="shared" ref="D10:D49" si="0">D62+D110+D158+D206+D254+D302+D350+D398+D446+D494+D542+D590+D638+D684</f>
        <v>360508</v>
      </c>
      <c r="E10" s="371">
        <f t="shared" ref="E10:E21" si="1">+E494</f>
        <v>0</v>
      </c>
      <c r="F10" s="374">
        <f>+D10+E10</f>
        <v>360508</v>
      </c>
      <c r="G10" s="416">
        <f>+G494</f>
        <v>0</v>
      </c>
      <c r="H10" s="142"/>
      <c r="I10" s="215"/>
      <c r="J10" s="148"/>
      <c r="K10" s="215"/>
      <c r="L10" s="216"/>
      <c r="M10" s="199"/>
    </row>
    <row r="11" spans="2:13" ht="18" customHeight="1" x14ac:dyDescent="0.3">
      <c r="B11" s="408">
        <v>2</v>
      </c>
      <c r="C11" s="355" t="s">
        <v>319</v>
      </c>
      <c r="D11" s="478">
        <f t="shared" si="0"/>
        <v>2315158.0904875183</v>
      </c>
      <c r="E11" s="371">
        <f t="shared" si="1"/>
        <v>0</v>
      </c>
      <c r="F11" s="374">
        <f>+D11+E11</f>
        <v>2315158.0904875183</v>
      </c>
      <c r="G11" s="416">
        <f>+G495</f>
        <v>0</v>
      </c>
      <c r="H11" s="142"/>
      <c r="I11" s="215"/>
      <c r="J11" s="148"/>
      <c r="K11" s="215"/>
      <c r="L11" s="216"/>
      <c r="M11" s="199"/>
    </row>
    <row r="12" spans="2:13" ht="18" customHeight="1" x14ac:dyDescent="0.3">
      <c r="B12" s="408">
        <v>3</v>
      </c>
      <c r="C12" s="355" t="s">
        <v>320</v>
      </c>
      <c r="D12" s="478">
        <f t="shared" si="0"/>
        <v>1069022.7820000001</v>
      </c>
      <c r="E12" s="371">
        <f t="shared" si="1"/>
        <v>0</v>
      </c>
      <c r="F12" s="374">
        <f t="shared" ref="F12:F32" si="2">+D12+E12</f>
        <v>1069022.7820000001</v>
      </c>
      <c r="G12" s="416">
        <f>+G496</f>
        <v>0</v>
      </c>
      <c r="H12" s="142"/>
      <c r="I12" s="215"/>
      <c r="J12" s="148"/>
      <c r="K12" s="215"/>
      <c r="L12" s="216"/>
      <c r="M12" s="199"/>
    </row>
    <row r="13" spans="2:13" ht="18" customHeight="1" x14ac:dyDescent="0.3">
      <c r="B13" s="408">
        <v>4</v>
      </c>
      <c r="C13" s="355" t="s">
        <v>272</v>
      </c>
      <c r="D13" s="478">
        <f t="shared" si="0"/>
        <v>3033868.4102161378</v>
      </c>
      <c r="E13" s="371">
        <f t="shared" si="1"/>
        <v>28196.785680000001</v>
      </c>
      <c r="F13" s="374">
        <f t="shared" si="2"/>
        <v>3062065.195896138</v>
      </c>
      <c r="G13" s="416"/>
      <c r="H13" s="142"/>
      <c r="I13" s="215"/>
      <c r="J13" s="148"/>
      <c r="K13" s="215"/>
      <c r="L13" s="216"/>
      <c r="M13" s="199"/>
    </row>
    <row r="14" spans="2:13" ht="18" customHeight="1" x14ac:dyDescent="0.3">
      <c r="B14" s="408">
        <v>5</v>
      </c>
      <c r="C14" s="355" t="s">
        <v>271</v>
      </c>
      <c r="D14" s="478">
        <f t="shared" si="0"/>
        <v>19200478.351180002</v>
      </c>
      <c r="E14" s="371">
        <f t="shared" si="1"/>
        <v>9332.3805700000012</v>
      </c>
      <c r="F14" s="374">
        <f t="shared" si="2"/>
        <v>19209810.73175</v>
      </c>
      <c r="G14" s="416">
        <f t="shared" ref="G14:G49" si="3">+G498</f>
        <v>0</v>
      </c>
      <c r="H14" s="142"/>
      <c r="I14" s="215"/>
      <c r="J14" s="148"/>
      <c r="K14" s="215"/>
      <c r="L14" s="216"/>
      <c r="M14" s="199"/>
    </row>
    <row r="15" spans="2:13" ht="18" customHeight="1" x14ac:dyDescent="0.3">
      <c r="B15" s="408">
        <v>6</v>
      </c>
      <c r="C15" s="355" t="s">
        <v>322</v>
      </c>
      <c r="D15" s="478">
        <f t="shared" si="0"/>
        <v>4591440</v>
      </c>
      <c r="E15" s="371">
        <f t="shared" si="1"/>
        <v>0</v>
      </c>
      <c r="F15" s="374">
        <f t="shared" si="2"/>
        <v>4591440</v>
      </c>
      <c r="G15" s="416">
        <f t="shared" si="3"/>
        <v>0</v>
      </c>
      <c r="H15" s="142"/>
      <c r="I15" s="215"/>
      <c r="J15" s="148"/>
      <c r="K15" s="215"/>
      <c r="L15" s="216"/>
      <c r="M15" s="199"/>
    </row>
    <row r="16" spans="2:13" ht="18" customHeight="1" x14ac:dyDescent="0.3">
      <c r="B16" s="408">
        <v>7</v>
      </c>
      <c r="C16" s="355" t="s">
        <v>323</v>
      </c>
      <c r="D16" s="478">
        <f t="shared" si="0"/>
        <v>0</v>
      </c>
      <c r="E16" s="371">
        <f t="shared" si="1"/>
        <v>0</v>
      </c>
      <c r="F16" s="374">
        <f t="shared" si="2"/>
        <v>0</v>
      </c>
      <c r="G16" s="416">
        <f t="shared" si="3"/>
        <v>0</v>
      </c>
      <c r="H16" s="142"/>
      <c r="I16" s="215"/>
      <c r="J16" s="148"/>
      <c r="K16" s="215"/>
      <c r="L16" s="216"/>
      <c r="M16" s="199"/>
    </row>
    <row r="17" spans="2:13" ht="18" customHeight="1" x14ac:dyDescent="0.3">
      <c r="B17" s="408"/>
      <c r="C17" s="355" t="s">
        <v>324</v>
      </c>
      <c r="D17" s="478">
        <f t="shared" si="0"/>
        <v>991820.05</v>
      </c>
      <c r="E17" s="371">
        <f t="shared" si="1"/>
        <v>0</v>
      </c>
      <c r="F17" s="374">
        <f t="shared" si="2"/>
        <v>991820.05</v>
      </c>
      <c r="G17" s="416">
        <f t="shared" si="3"/>
        <v>0</v>
      </c>
      <c r="H17" s="142"/>
      <c r="I17" s="215"/>
      <c r="J17" s="148"/>
      <c r="K17" s="215"/>
      <c r="L17" s="216"/>
      <c r="M17" s="199"/>
    </row>
    <row r="18" spans="2:13" ht="18" customHeight="1" x14ac:dyDescent="0.3">
      <c r="B18" s="408"/>
      <c r="C18" s="355" t="s">
        <v>325</v>
      </c>
      <c r="D18" s="478">
        <f t="shared" si="0"/>
        <v>21853318.594510004</v>
      </c>
      <c r="E18" s="371">
        <f t="shared" si="1"/>
        <v>0</v>
      </c>
      <c r="F18" s="374">
        <f t="shared" si="2"/>
        <v>21853318.594510004</v>
      </c>
      <c r="G18" s="416">
        <f t="shared" si="3"/>
        <v>0</v>
      </c>
      <c r="H18" s="142"/>
      <c r="I18" s="215"/>
      <c r="J18" s="148"/>
      <c r="K18" s="215"/>
      <c r="L18" s="216"/>
      <c r="M18" s="199"/>
    </row>
    <row r="19" spans="2:13" ht="18" customHeight="1" x14ac:dyDescent="0.3">
      <c r="B19" s="408">
        <v>8</v>
      </c>
      <c r="C19" s="355" t="s">
        <v>326</v>
      </c>
      <c r="D19" s="478">
        <f t="shared" si="0"/>
        <v>0</v>
      </c>
      <c r="E19" s="371">
        <f t="shared" si="1"/>
        <v>0</v>
      </c>
      <c r="F19" s="374">
        <f t="shared" si="2"/>
        <v>0</v>
      </c>
      <c r="G19" s="416">
        <f t="shared" si="3"/>
        <v>0</v>
      </c>
      <c r="H19" s="142"/>
      <c r="I19" s="215"/>
      <c r="J19" s="148"/>
      <c r="K19" s="215"/>
      <c r="L19" s="216"/>
      <c r="M19" s="199"/>
    </row>
    <row r="20" spans="2:13" ht="18" customHeight="1" x14ac:dyDescent="0.3">
      <c r="B20" s="408"/>
      <c r="C20" s="355" t="s">
        <v>327</v>
      </c>
      <c r="D20" s="478">
        <f t="shared" si="0"/>
        <v>0</v>
      </c>
      <c r="E20" s="371">
        <f t="shared" si="1"/>
        <v>0</v>
      </c>
      <c r="F20" s="374">
        <f t="shared" si="2"/>
        <v>0</v>
      </c>
      <c r="G20" s="416">
        <f t="shared" si="3"/>
        <v>0</v>
      </c>
      <c r="H20" s="142"/>
      <c r="I20" s="215"/>
      <c r="J20" s="148"/>
      <c r="K20" s="215"/>
      <c r="L20" s="216"/>
      <c r="M20" s="199"/>
    </row>
    <row r="21" spans="2:13" ht="18" customHeight="1" thickBot="1" x14ac:dyDescent="0.35">
      <c r="B21" s="409"/>
      <c r="C21" s="356" t="s">
        <v>328</v>
      </c>
      <c r="D21" s="479">
        <f t="shared" si="0"/>
        <v>266445.08253000001</v>
      </c>
      <c r="E21" s="372">
        <f t="shared" si="1"/>
        <v>0</v>
      </c>
      <c r="F21" s="375">
        <f t="shared" si="2"/>
        <v>266445.08253000001</v>
      </c>
      <c r="G21" s="417">
        <f t="shared" si="3"/>
        <v>0</v>
      </c>
      <c r="H21" s="142"/>
      <c r="I21" s="215"/>
      <c r="J21" s="148"/>
      <c r="K21" s="215"/>
      <c r="L21" s="216"/>
      <c r="M21" s="199"/>
    </row>
    <row r="22" spans="2:13" ht="18" customHeight="1" thickBot="1" x14ac:dyDescent="0.35">
      <c r="B22" s="377">
        <v>9</v>
      </c>
      <c r="C22" s="378" t="s">
        <v>329</v>
      </c>
      <c r="D22" s="480">
        <f t="shared" si="0"/>
        <v>127623108.64889537</v>
      </c>
      <c r="E22" s="380">
        <f>SUM(E23:E26)</f>
        <v>20326602.872759134</v>
      </c>
      <c r="F22" s="381">
        <f>+D22+E22</f>
        <v>147949711.52165449</v>
      </c>
      <c r="G22" s="382">
        <f t="shared" si="3"/>
        <v>3444303.2811334934</v>
      </c>
      <c r="H22" s="142"/>
      <c r="I22" s="215"/>
      <c r="J22" s="148"/>
      <c r="K22" s="215"/>
      <c r="L22" s="216"/>
      <c r="M22" s="199"/>
    </row>
    <row r="23" spans="2:13" ht="18" customHeight="1" x14ac:dyDescent="0.3">
      <c r="B23" s="410">
        <v>10</v>
      </c>
      <c r="C23" s="357" t="s">
        <v>330</v>
      </c>
      <c r="D23" s="481">
        <f t="shared" si="0"/>
        <v>11554636.818497239</v>
      </c>
      <c r="E23" s="373">
        <f t="shared" ref="E23:E32" si="4">+E507</f>
        <v>50219.815601130606</v>
      </c>
      <c r="F23" s="376">
        <f t="shared" si="2"/>
        <v>11604856.63409837</v>
      </c>
      <c r="G23" s="418">
        <f t="shared" si="3"/>
        <v>1011927.2631808301</v>
      </c>
      <c r="H23" s="142"/>
      <c r="I23" s="215"/>
      <c r="J23" s="148"/>
      <c r="K23" s="215"/>
      <c r="L23" s="216"/>
      <c r="M23" s="199"/>
    </row>
    <row r="24" spans="2:13" ht="18" customHeight="1" x14ac:dyDescent="0.3">
      <c r="B24" s="408">
        <v>11</v>
      </c>
      <c r="C24" s="355" t="s">
        <v>331</v>
      </c>
      <c r="D24" s="478">
        <f t="shared" si="0"/>
        <v>65760966.88312757</v>
      </c>
      <c r="E24" s="371">
        <f t="shared" si="4"/>
        <v>958870.90665999905</v>
      </c>
      <c r="F24" s="374">
        <f t="shared" si="2"/>
        <v>66719837.789787568</v>
      </c>
      <c r="G24" s="416">
        <f t="shared" si="3"/>
        <v>601161.90895266295</v>
      </c>
      <c r="H24" s="142"/>
      <c r="I24" s="215"/>
      <c r="J24" s="148"/>
      <c r="K24" s="215"/>
      <c r="L24" s="216"/>
      <c r="M24" s="199"/>
    </row>
    <row r="25" spans="2:13" ht="18" customHeight="1" x14ac:dyDescent="0.3">
      <c r="B25" s="408">
        <v>12</v>
      </c>
      <c r="C25" s="355" t="s">
        <v>332</v>
      </c>
      <c r="D25" s="478">
        <f t="shared" si="0"/>
        <v>45200940.556660563</v>
      </c>
      <c r="E25" s="371">
        <f t="shared" si="4"/>
        <v>19317512.150498003</v>
      </c>
      <c r="F25" s="374">
        <f t="shared" si="2"/>
        <v>64518452.707158566</v>
      </c>
      <c r="G25" s="416">
        <f t="shared" si="3"/>
        <v>1831214.1090000002</v>
      </c>
      <c r="H25" s="142"/>
      <c r="I25" s="215"/>
      <c r="J25" s="148"/>
      <c r="K25" s="215"/>
      <c r="L25" s="216"/>
      <c r="M25" s="199"/>
    </row>
    <row r="26" spans="2:13" ht="18" customHeight="1" x14ac:dyDescent="0.3">
      <c r="B26" s="408">
        <v>13</v>
      </c>
      <c r="C26" s="355" t="s">
        <v>333</v>
      </c>
      <c r="D26" s="478">
        <f t="shared" si="0"/>
        <v>5106564.3906100001</v>
      </c>
      <c r="E26" s="371">
        <f t="shared" si="4"/>
        <v>0</v>
      </c>
      <c r="F26" s="374">
        <f t="shared" si="2"/>
        <v>5106564.3906100001</v>
      </c>
      <c r="G26" s="416">
        <f t="shared" si="3"/>
        <v>0</v>
      </c>
      <c r="H26" s="142"/>
      <c r="I26" s="215"/>
      <c r="J26" s="148"/>
      <c r="K26" s="215"/>
      <c r="L26" s="216"/>
      <c r="M26" s="199"/>
    </row>
    <row r="27" spans="2:13" ht="18" customHeight="1" x14ac:dyDescent="0.3">
      <c r="B27" s="408">
        <v>14</v>
      </c>
      <c r="C27" s="358" t="s">
        <v>334</v>
      </c>
      <c r="D27" s="478">
        <f t="shared" si="0"/>
        <v>0</v>
      </c>
      <c r="E27" s="371">
        <f t="shared" si="4"/>
        <v>0</v>
      </c>
      <c r="F27" s="374">
        <f t="shared" si="2"/>
        <v>0</v>
      </c>
      <c r="G27" s="416">
        <f t="shared" si="3"/>
        <v>0</v>
      </c>
      <c r="H27" s="142"/>
      <c r="I27" s="215"/>
      <c r="J27" s="148"/>
      <c r="K27" s="215"/>
      <c r="L27" s="216"/>
      <c r="M27" s="199"/>
    </row>
    <row r="28" spans="2:13" ht="18" customHeight="1" x14ac:dyDescent="0.3">
      <c r="B28" s="408">
        <v>15</v>
      </c>
      <c r="C28" s="358" t="s">
        <v>335</v>
      </c>
      <c r="D28" s="478">
        <f t="shared" si="0"/>
        <v>17002671.155496664</v>
      </c>
      <c r="E28" s="371">
        <f t="shared" si="4"/>
        <v>1680734.3734200001</v>
      </c>
      <c r="F28" s="374">
        <f t="shared" si="2"/>
        <v>18683405.528916664</v>
      </c>
      <c r="G28" s="416">
        <f t="shared" si="3"/>
        <v>1417548.3358200002</v>
      </c>
      <c r="H28" s="142"/>
      <c r="I28" s="215"/>
      <c r="J28" s="148"/>
      <c r="K28" s="215"/>
      <c r="L28" s="216"/>
      <c r="M28" s="199"/>
    </row>
    <row r="29" spans="2:13" ht="18" customHeight="1" x14ac:dyDescent="0.3">
      <c r="B29" s="408">
        <v>16</v>
      </c>
      <c r="C29" s="358" t="s">
        <v>336</v>
      </c>
      <c r="D29" s="478">
        <f t="shared" si="0"/>
        <v>30664770.47271429</v>
      </c>
      <c r="E29" s="371">
        <f t="shared" si="4"/>
        <v>3285369.0580100003</v>
      </c>
      <c r="F29" s="374">
        <f t="shared" si="2"/>
        <v>33950139.530724287</v>
      </c>
      <c r="G29" s="416">
        <f t="shared" si="3"/>
        <v>1734041.794</v>
      </c>
      <c r="H29" s="142"/>
      <c r="I29" s="215"/>
      <c r="J29" s="148"/>
      <c r="K29" s="215"/>
      <c r="L29" s="216"/>
      <c r="M29" s="199"/>
    </row>
    <row r="30" spans="2:13" s="139" customFormat="1" ht="18" customHeight="1" x14ac:dyDescent="0.3">
      <c r="B30" s="408">
        <v>17</v>
      </c>
      <c r="C30" s="355" t="s">
        <v>184</v>
      </c>
      <c r="D30" s="478">
        <f t="shared" si="0"/>
        <v>10685697.126624135</v>
      </c>
      <c r="E30" s="371">
        <f t="shared" si="4"/>
        <v>1246337.12207</v>
      </c>
      <c r="F30" s="374">
        <f t="shared" si="2"/>
        <v>11932034.248694135</v>
      </c>
      <c r="G30" s="416">
        <f t="shared" si="3"/>
        <v>3.9792299999999998</v>
      </c>
      <c r="H30" s="142"/>
      <c r="I30" s="215"/>
      <c r="J30" s="156"/>
      <c r="K30" s="215"/>
      <c r="L30" s="216"/>
      <c r="M30" s="199"/>
    </row>
    <row r="31" spans="2:13" ht="18" customHeight="1" x14ac:dyDescent="0.3">
      <c r="B31" s="408">
        <v>18</v>
      </c>
      <c r="C31" s="355" t="s">
        <v>337</v>
      </c>
      <c r="D31" s="478">
        <f t="shared" si="0"/>
        <v>3262090.7148894593</v>
      </c>
      <c r="E31" s="371">
        <f t="shared" si="4"/>
        <v>619979.15614999994</v>
      </c>
      <c r="F31" s="374">
        <f t="shared" si="2"/>
        <v>3882069.8710394595</v>
      </c>
      <c r="G31" s="416">
        <f t="shared" si="3"/>
        <v>220516.95382</v>
      </c>
      <c r="H31" s="142"/>
      <c r="I31" s="215"/>
      <c r="J31" s="148"/>
      <c r="K31" s="215"/>
      <c r="L31" s="216"/>
      <c r="M31" s="199"/>
    </row>
    <row r="32" spans="2:13" ht="18" customHeight="1" thickBot="1" x14ac:dyDescent="0.35">
      <c r="B32" s="409">
        <v>19</v>
      </c>
      <c r="C32" s="356" t="s">
        <v>190</v>
      </c>
      <c r="D32" s="479">
        <f t="shared" si="0"/>
        <v>7743195.3046500515</v>
      </c>
      <c r="E32" s="372">
        <f t="shared" si="4"/>
        <v>57217.035344600001</v>
      </c>
      <c r="F32" s="375">
        <f t="shared" si="2"/>
        <v>7800412.3399946513</v>
      </c>
      <c r="G32" s="417">
        <f t="shared" si="3"/>
        <v>1220074.94377</v>
      </c>
      <c r="H32" s="142"/>
      <c r="I32" s="215"/>
      <c r="J32" s="148"/>
      <c r="K32" s="215"/>
      <c r="L32" s="216"/>
      <c r="M32" s="199"/>
    </row>
    <row r="33" spans="2:15" s="139" customFormat="1" ht="18" customHeight="1" thickBot="1" x14ac:dyDescent="0.35">
      <c r="B33" s="377">
        <v>20</v>
      </c>
      <c r="C33" s="378" t="s">
        <v>338</v>
      </c>
      <c r="D33" s="480">
        <f t="shared" si="0"/>
        <v>250663592.78419366</v>
      </c>
      <c r="E33" s="380">
        <f>SUM(E10:E15)+E17+E18+E21+E22+E27+E28+E29+E30+E31+E32</f>
        <v>27253768.784003735</v>
      </c>
      <c r="F33" s="381">
        <f>+D33+E33</f>
        <v>277917361.56819737</v>
      </c>
      <c r="G33" s="382">
        <f t="shared" si="3"/>
        <v>8036489.2877734937</v>
      </c>
      <c r="H33" s="142"/>
      <c r="I33" s="215"/>
      <c r="J33" s="156"/>
      <c r="K33" s="215"/>
      <c r="L33" s="216"/>
      <c r="M33" s="199"/>
      <c r="N33" s="156"/>
      <c r="O33" s="162"/>
    </row>
    <row r="34" spans="2:15" ht="18" customHeight="1" x14ac:dyDescent="0.3">
      <c r="B34" s="410"/>
      <c r="C34" s="359" t="s">
        <v>339</v>
      </c>
      <c r="D34" s="481">
        <f t="shared" si="0"/>
        <v>0</v>
      </c>
      <c r="E34" s="373">
        <f t="shared" ref="E34:E41" si="5">+E518</f>
        <v>0</v>
      </c>
      <c r="F34" s="376">
        <v>0</v>
      </c>
      <c r="G34" s="418">
        <f t="shared" si="3"/>
        <v>0</v>
      </c>
      <c r="H34" s="142"/>
      <c r="I34" s="215"/>
      <c r="J34" s="148"/>
      <c r="K34" s="215"/>
      <c r="L34" s="216"/>
      <c r="M34" s="199"/>
    </row>
    <row r="35" spans="2:15" ht="18" customHeight="1" x14ac:dyDescent="0.3">
      <c r="B35" s="408"/>
      <c r="C35" s="360" t="s">
        <v>340</v>
      </c>
      <c r="D35" s="478">
        <f t="shared" si="0"/>
        <v>0</v>
      </c>
      <c r="E35" s="371">
        <f t="shared" si="5"/>
        <v>0</v>
      </c>
      <c r="F35" s="374">
        <f>+D35+E35</f>
        <v>0</v>
      </c>
      <c r="G35" s="416">
        <f t="shared" si="3"/>
        <v>0</v>
      </c>
      <c r="H35" s="142"/>
      <c r="I35" s="215"/>
      <c r="J35" s="148"/>
      <c r="K35" s="215"/>
      <c r="L35" s="216"/>
      <c r="M35" s="199"/>
    </row>
    <row r="36" spans="2:15" ht="18" customHeight="1" x14ac:dyDescent="0.3">
      <c r="B36" s="408">
        <v>21</v>
      </c>
      <c r="C36" s="355" t="s">
        <v>341</v>
      </c>
      <c r="D36" s="478">
        <f t="shared" si="0"/>
        <v>89156698.783525705</v>
      </c>
      <c r="E36" s="371">
        <f t="shared" si="5"/>
        <v>5965605.6282544006</v>
      </c>
      <c r="F36" s="374">
        <f>+D36+E36</f>
        <v>95122304.411780104</v>
      </c>
      <c r="G36" s="416">
        <f t="shared" si="3"/>
        <v>5662320.5060317405</v>
      </c>
      <c r="H36" s="142"/>
      <c r="I36" s="215"/>
      <c r="J36" s="148"/>
      <c r="K36" s="215"/>
      <c r="L36" s="216"/>
      <c r="M36" s="199"/>
    </row>
    <row r="37" spans="2:15" ht="18" customHeight="1" x14ac:dyDescent="0.3">
      <c r="B37" s="408">
        <v>22</v>
      </c>
      <c r="C37" s="358" t="s">
        <v>342</v>
      </c>
      <c r="D37" s="478">
        <f t="shared" si="0"/>
        <v>1626223.6845500001</v>
      </c>
      <c r="E37" s="371">
        <f t="shared" si="5"/>
        <v>0</v>
      </c>
      <c r="F37" s="374">
        <f t="shared" ref="F37:F47" si="6">+D37+E37</f>
        <v>1626223.6845500001</v>
      </c>
      <c r="G37" s="416">
        <f t="shared" si="3"/>
        <v>0</v>
      </c>
      <c r="H37" s="142"/>
      <c r="I37" s="215"/>
      <c r="J37" s="148"/>
      <c r="K37" s="215"/>
      <c r="L37" s="216"/>
      <c r="M37" s="199"/>
    </row>
    <row r="38" spans="2:15" ht="18" customHeight="1" x14ac:dyDescent="0.3">
      <c r="B38" s="408">
        <v>23</v>
      </c>
      <c r="C38" s="358" t="s">
        <v>343</v>
      </c>
      <c r="D38" s="478">
        <f t="shared" si="0"/>
        <v>18208400.753841721</v>
      </c>
      <c r="E38" s="371">
        <f t="shared" si="5"/>
        <v>100607.09539</v>
      </c>
      <c r="F38" s="374">
        <f t="shared" si="6"/>
        <v>18309007.84923172</v>
      </c>
      <c r="G38" s="416">
        <f t="shared" si="3"/>
        <v>826018.99010000005</v>
      </c>
      <c r="H38" s="142"/>
      <c r="I38" s="215"/>
      <c r="J38" s="148"/>
      <c r="K38" s="215"/>
      <c r="L38" s="216"/>
      <c r="M38" s="199"/>
    </row>
    <row r="39" spans="2:15" ht="18" customHeight="1" x14ac:dyDescent="0.3">
      <c r="B39" s="408">
        <v>24</v>
      </c>
      <c r="C39" s="358" t="s">
        <v>344</v>
      </c>
      <c r="D39" s="478">
        <f t="shared" si="0"/>
        <v>1043649.257</v>
      </c>
      <c r="E39" s="371">
        <f t="shared" si="5"/>
        <v>1079.307</v>
      </c>
      <c r="F39" s="374">
        <f t="shared" si="6"/>
        <v>1044728.564</v>
      </c>
      <c r="G39" s="416">
        <f t="shared" si="3"/>
        <v>0</v>
      </c>
      <c r="H39" s="142"/>
      <c r="I39" s="215"/>
      <c r="J39" s="148"/>
      <c r="K39" s="215"/>
      <c r="L39" s="216"/>
      <c r="M39" s="199"/>
    </row>
    <row r="40" spans="2:15" ht="18" customHeight="1" x14ac:dyDescent="0.3">
      <c r="B40" s="408">
        <v>25</v>
      </c>
      <c r="C40" s="355" t="s">
        <v>345</v>
      </c>
      <c r="D40" s="478">
        <f t="shared" si="0"/>
        <v>707390.72532000009</v>
      </c>
      <c r="E40" s="371">
        <f t="shared" si="5"/>
        <v>41073.877030000003</v>
      </c>
      <c r="F40" s="374">
        <f t="shared" si="6"/>
        <v>748464.60235000006</v>
      </c>
      <c r="G40" s="416">
        <f t="shared" si="3"/>
        <v>0</v>
      </c>
      <c r="H40" s="142"/>
      <c r="I40" s="215"/>
      <c r="J40" s="148"/>
      <c r="K40" s="215"/>
      <c r="L40" s="216"/>
      <c r="M40" s="199"/>
    </row>
    <row r="41" spans="2:15" ht="18" customHeight="1" thickBot="1" x14ac:dyDescent="0.35">
      <c r="B41" s="409">
        <v>26</v>
      </c>
      <c r="C41" s="361" t="s">
        <v>346</v>
      </c>
      <c r="D41" s="479">
        <f t="shared" si="0"/>
        <v>28812145.841989681</v>
      </c>
      <c r="E41" s="372">
        <f t="shared" si="5"/>
        <v>2133549.1034300001</v>
      </c>
      <c r="F41" s="375">
        <f t="shared" si="6"/>
        <v>30945694.94541968</v>
      </c>
      <c r="G41" s="417">
        <f t="shared" si="3"/>
        <v>48791.85177999999</v>
      </c>
      <c r="H41" s="142"/>
      <c r="I41" s="215"/>
      <c r="J41" s="148"/>
      <c r="K41" s="215"/>
      <c r="L41" s="216"/>
      <c r="M41" s="199"/>
    </row>
    <row r="42" spans="2:15" s="139" customFormat="1" ht="18" customHeight="1" thickBot="1" x14ac:dyDescent="0.35">
      <c r="B42" s="377">
        <v>27</v>
      </c>
      <c r="C42" s="383" t="s">
        <v>347</v>
      </c>
      <c r="D42" s="480">
        <f t="shared" si="0"/>
        <v>139554509.0462271</v>
      </c>
      <c r="E42" s="380">
        <f>SUM(E36:E41)</f>
        <v>8241915.0111044012</v>
      </c>
      <c r="F42" s="381">
        <f>+D42+E42</f>
        <v>147796424.0573315</v>
      </c>
      <c r="G42" s="382">
        <f t="shared" si="3"/>
        <v>6537131.3479117407</v>
      </c>
      <c r="H42" s="142"/>
      <c r="I42" s="215"/>
      <c r="J42" s="156"/>
      <c r="K42" s="215"/>
      <c r="L42" s="216"/>
      <c r="M42" s="199"/>
    </row>
    <row r="43" spans="2:15" ht="18" customHeight="1" x14ac:dyDescent="0.3">
      <c r="B43" s="410"/>
      <c r="C43" s="362" t="s">
        <v>348</v>
      </c>
      <c r="D43" s="481">
        <f t="shared" si="0"/>
        <v>0</v>
      </c>
      <c r="E43" s="373">
        <f t="shared" ref="E43:E48" si="7">+E527</f>
        <v>0</v>
      </c>
      <c r="F43" s="376">
        <f t="shared" si="6"/>
        <v>0</v>
      </c>
      <c r="G43" s="418">
        <f t="shared" si="3"/>
        <v>0</v>
      </c>
      <c r="H43" s="142"/>
      <c r="I43" s="215"/>
      <c r="J43" s="148"/>
      <c r="K43" s="215"/>
      <c r="L43" s="216"/>
      <c r="M43" s="199"/>
    </row>
    <row r="44" spans="2:15" s="139" customFormat="1" ht="18" customHeight="1" x14ac:dyDescent="0.3">
      <c r="B44" s="408">
        <v>28</v>
      </c>
      <c r="C44" s="355" t="s">
        <v>349</v>
      </c>
      <c r="D44" s="478">
        <f t="shared" si="0"/>
        <v>30074455.149250001</v>
      </c>
      <c r="E44" s="371">
        <f t="shared" si="7"/>
        <v>0</v>
      </c>
      <c r="F44" s="374">
        <f t="shared" si="6"/>
        <v>30074455.149250001</v>
      </c>
      <c r="G44" s="416">
        <f t="shared" si="3"/>
        <v>0</v>
      </c>
      <c r="H44" s="142"/>
      <c r="I44" s="215"/>
      <c r="J44" s="156"/>
      <c r="K44" s="215"/>
      <c r="L44" s="216"/>
      <c r="M44" s="199"/>
    </row>
    <row r="45" spans="2:15" ht="18" customHeight="1" x14ac:dyDescent="0.3">
      <c r="B45" s="408">
        <v>29</v>
      </c>
      <c r="C45" s="355" t="s">
        <v>350</v>
      </c>
      <c r="D45" s="478">
        <f t="shared" si="0"/>
        <v>3441601.8918566983</v>
      </c>
      <c r="E45" s="371">
        <f t="shared" si="7"/>
        <v>0</v>
      </c>
      <c r="F45" s="374">
        <f t="shared" si="6"/>
        <v>3441601.8918566983</v>
      </c>
      <c r="G45" s="416">
        <f t="shared" si="3"/>
        <v>0</v>
      </c>
      <c r="H45" s="142"/>
      <c r="I45" s="215"/>
      <c r="J45" s="148"/>
      <c r="K45" s="215"/>
      <c r="L45" s="216"/>
      <c r="M45" s="199"/>
    </row>
    <row r="46" spans="2:15" ht="18" customHeight="1" x14ac:dyDescent="0.3">
      <c r="B46" s="408">
        <v>30</v>
      </c>
      <c r="C46" s="363" t="s">
        <v>351</v>
      </c>
      <c r="D46" s="478">
        <f t="shared" si="0"/>
        <v>10028302.1844308</v>
      </c>
      <c r="E46" s="371">
        <f t="shared" si="7"/>
        <v>0</v>
      </c>
      <c r="F46" s="374">
        <f t="shared" si="6"/>
        <v>10028302.1844308</v>
      </c>
      <c r="G46" s="416">
        <f t="shared" si="3"/>
        <v>0</v>
      </c>
      <c r="H46" s="142"/>
      <c r="I46" s="215"/>
      <c r="J46" s="148"/>
      <c r="K46" s="215"/>
      <c r="L46" s="216"/>
      <c r="M46" s="199"/>
    </row>
    <row r="47" spans="2:15" ht="18" customHeight="1" thickBot="1" x14ac:dyDescent="0.35">
      <c r="B47" s="409">
        <v>31</v>
      </c>
      <c r="C47" s="364" t="s">
        <v>352</v>
      </c>
      <c r="D47" s="479">
        <f t="shared" si="0"/>
        <v>67564724.230045542</v>
      </c>
      <c r="E47" s="372">
        <f t="shared" si="7"/>
        <v>19011853.772899333</v>
      </c>
      <c r="F47" s="375">
        <f t="shared" si="6"/>
        <v>86576578.002944872</v>
      </c>
      <c r="G47" s="417">
        <f t="shared" si="3"/>
        <v>1499357.939861753</v>
      </c>
      <c r="H47" s="142"/>
      <c r="I47" s="215"/>
      <c r="J47" s="148"/>
      <c r="K47" s="215"/>
      <c r="L47" s="216"/>
      <c r="M47" s="199"/>
    </row>
    <row r="48" spans="2:15" s="139" customFormat="1" ht="18" customHeight="1" thickBot="1" x14ac:dyDescent="0.35">
      <c r="B48" s="377">
        <v>32</v>
      </c>
      <c r="C48" s="378" t="s">
        <v>353</v>
      </c>
      <c r="D48" s="482">
        <f t="shared" si="0"/>
        <v>111109083.45558304</v>
      </c>
      <c r="E48" s="391">
        <f t="shared" si="7"/>
        <v>19011853.772899333</v>
      </c>
      <c r="F48" s="392">
        <f>+D48+E48</f>
        <v>130120937.22848237</v>
      </c>
      <c r="G48" s="393">
        <f t="shared" si="3"/>
        <v>1499357.939861753</v>
      </c>
      <c r="H48" s="142"/>
      <c r="I48" s="215"/>
      <c r="J48" s="156"/>
      <c r="K48" s="215"/>
      <c r="L48" s="216"/>
      <c r="M48" s="199"/>
    </row>
    <row r="49" spans="2:13" s="139" customFormat="1" ht="18" customHeight="1" thickBot="1" x14ac:dyDescent="0.35">
      <c r="B49" s="384">
        <v>33</v>
      </c>
      <c r="C49" s="385" t="s">
        <v>354</v>
      </c>
      <c r="D49" s="483">
        <f t="shared" si="0"/>
        <v>250663592.50181013</v>
      </c>
      <c r="E49" s="387">
        <f>+E48+E42</f>
        <v>27253768.784003735</v>
      </c>
      <c r="F49" s="388">
        <f>+F42+F48</f>
        <v>277917361.28581387</v>
      </c>
      <c r="G49" s="389">
        <f t="shared" si="3"/>
        <v>8036489.2877734937</v>
      </c>
      <c r="H49" s="142"/>
      <c r="I49" s="215"/>
      <c r="J49" s="156"/>
      <c r="K49" s="215"/>
      <c r="L49" s="216"/>
      <c r="M49" s="199"/>
    </row>
    <row r="50" spans="2:13" s="139" customFormat="1" x14ac:dyDescent="0.3">
      <c r="B50" s="203"/>
      <c r="C50" s="135"/>
      <c r="D50" s="163"/>
      <c r="E50" s="163"/>
      <c r="F50" s="163"/>
      <c r="G50" s="163"/>
      <c r="I50" s="142"/>
    </row>
    <row r="51" spans="2:13" ht="15" customHeight="1" x14ac:dyDescent="0.3">
      <c r="B51" s="946" t="s">
        <v>355</v>
      </c>
      <c r="C51" s="946"/>
      <c r="D51" s="946"/>
      <c r="E51" s="142"/>
      <c r="F51" s="142"/>
      <c r="G51" s="142"/>
      <c r="I51" s="142"/>
    </row>
    <row r="52" spans="2:13" x14ac:dyDescent="0.3">
      <c r="B52" s="195"/>
      <c r="C52" s="135"/>
      <c r="D52" s="163"/>
      <c r="E52" s="153"/>
      <c r="F52" s="153"/>
    </row>
    <row r="53" spans="2:13" x14ac:dyDescent="0.3">
      <c r="G53" s="124"/>
    </row>
    <row r="54" spans="2:13" ht="13.8" x14ac:dyDescent="0.3">
      <c r="B54" s="913" t="s">
        <v>383</v>
      </c>
      <c r="C54" s="913"/>
      <c r="D54" s="913"/>
      <c r="E54" s="913"/>
      <c r="F54" s="913"/>
      <c r="G54" s="124"/>
    </row>
    <row r="55" spans="2:13" x14ac:dyDescent="0.3">
      <c r="B55" s="194"/>
      <c r="C55" s="124"/>
      <c r="D55" s="124"/>
      <c r="E55" s="124"/>
      <c r="F55" s="124"/>
      <c r="G55" s="124"/>
    </row>
    <row r="56" spans="2:13" ht="13.8" thickBot="1" x14ac:dyDescent="0.35">
      <c r="B56" s="943"/>
      <c r="C56" s="943"/>
      <c r="D56" s="484"/>
      <c r="E56" s="124"/>
      <c r="F56" s="124"/>
      <c r="G56" s="124"/>
    </row>
    <row r="57" spans="2:13" ht="13.8" thickBot="1" x14ac:dyDescent="0.35">
      <c r="B57" s="944" t="s">
        <v>356</v>
      </c>
      <c r="C57" s="945"/>
      <c r="D57" s="485"/>
      <c r="E57" s="142"/>
      <c r="F57" s="142"/>
    </row>
    <row r="58" spans="2:13" ht="13.2" customHeight="1" x14ac:dyDescent="0.3">
      <c r="B58" s="925" t="s">
        <v>311</v>
      </c>
      <c r="C58" s="928" t="s">
        <v>312</v>
      </c>
      <c r="D58" s="936" t="s">
        <v>357</v>
      </c>
      <c r="E58" s="203"/>
      <c r="F58" s="203"/>
    </row>
    <row r="59" spans="2:13" x14ac:dyDescent="0.3">
      <c r="B59" s="926"/>
      <c r="C59" s="915"/>
      <c r="D59" s="937"/>
      <c r="E59" s="123"/>
      <c r="F59" s="123"/>
    </row>
    <row r="60" spans="2:13" ht="13.8" thickBot="1" x14ac:dyDescent="0.35">
      <c r="B60" s="927"/>
      <c r="C60" s="929"/>
      <c r="D60" s="938"/>
      <c r="E60" s="123"/>
      <c r="F60" s="123"/>
    </row>
    <row r="61" spans="2:13" ht="18" customHeight="1" x14ac:dyDescent="0.3">
      <c r="B61" s="406"/>
      <c r="C61" s="407" t="s">
        <v>317</v>
      </c>
      <c r="D61" s="450"/>
      <c r="E61" s="153"/>
      <c r="F61" s="153"/>
    </row>
    <row r="62" spans="2:13" ht="18" customHeight="1" x14ac:dyDescent="0.3">
      <c r="B62" s="408">
        <v>1</v>
      </c>
      <c r="C62" s="395" t="s">
        <v>318</v>
      </c>
      <c r="D62" s="453"/>
      <c r="E62" s="153"/>
      <c r="F62" s="153"/>
      <c r="H62" s="148"/>
      <c r="I62" s="142"/>
    </row>
    <row r="63" spans="2:13" ht="18" customHeight="1" x14ac:dyDescent="0.3">
      <c r="B63" s="408">
        <v>2</v>
      </c>
      <c r="C63" s="395" t="s">
        <v>319</v>
      </c>
      <c r="D63" s="454">
        <v>1471947.4349999998</v>
      </c>
      <c r="E63" s="153"/>
      <c r="F63" s="153"/>
      <c r="H63" s="148"/>
      <c r="I63" s="142"/>
    </row>
    <row r="64" spans="2:13" ht="18" customHeight="1" x14ac:dyDescent="0.3">
      <c r="B64" s="408">
        <v>3</v>
      </c>
      <c r="C64" s="395" t="s">
        <v>320</v>
      </c>
      <c r="D64" s="455">
        <v>881588.83700000006</v>
      </c>
      <c r="E64" s="153"/>
      <c r="F64" s="153"/>
      <c r="H64" s="148"/>
      <c r="I64" s="142"/>
    </row>
    <row r="65" spans="2:9" ht="18" customHeight="1" x14ac:dyDescent="0.3">
      <c r="B65" s="408">
        <v>4</v>
      </c>
      <c r="C65" s="395" t="s">
        <v>272</v>
      </c>
      <c r="D65" s="455">
        <v>1025512.9330000001</v>
      </c>
      <c r="E65" s="153"/>
      <c r="F65" s="153"/>
      <c r="H65" s="148"/>
      <c r="I65" s="142"/>
    </row>
    <row r="66" spans="2:9" ht="18" customHeight="1" x14ac:dyDescent="0.3">
      <c r="B66" s="408">
        <v>5</v>
      </c>
      <c r="C66" s="395" t="s">
        <v>271</v>
      </c>
      <c r="D66" s="455">
        <v>210189.40700000001</v>
      </c>
      <c r="E66" s="153"/>
      <c r="F66" s="153"/>
      <c r="H66" s="148"/>
      <c r="I66" s="142"/>
    </row>
    <row r="67" spans="2:9" ht="18" customHeight="1" x14ac:dyDescent="0.3">
      <c r="B67" s="408">
        <v>6</v>
      </c>
      <c r="C67" s="395" t="s">
        <v>322</v>
      </c>
      <c r="D67" s="453"/>
      <c r="E67" s="153"/>
      <c r="F67" s="153"/>
      <c r="H67" s="148"/>
      <c r="I67" s="142"/>
    </row>
    <row r="68" spans="2:9" ht="18" customHeight="1" x14ac:dyDescent="0.3">
      <c r="B68" s="408">
        <v>7</v>
      </c>
      <c r="C68" s="395" t="s">
        <v>323</v>
      </c>
      <c r="D68" s="453"/>
      <c r="E68" s="153"/>
      <c r="F68" s="153"/>
      <c r="H68" s="148"/>
      <c r="I68" s="142"/>
    </row>
    <row r="69" spans="2:9" ht="18" customHeight="1" x14ac:dyDescent="0.3">
      <c r="B69" s="408"/>
      <c r="C69" s="395" t="s">
        <v>324</v>
      </c>
      <c r="D69" s="453"/>
      <c r="E69" s="153"/>
      <c r="F69" s="153"/>
      <c r="H69" s="148"/>
      <c r="I69" s="142"/>
    </row>
    <row r="70" spans="2:9" ht="18" customHeight="1" x14ac:dyDescent="0.3">
      <c r="B70" s="408"/>
      <c r="C70" s="395" t="s">
        <v>325</v>
      </c>
      <c r="D70" s="453"/>
      <c r="E70" s="153"/>
      <c r="F70" s="153"/>
      <c r="H70" s="148"/>
      <c r="I70" s="142"/>
    </row>
    <row r="71" spans="2:9" ht="18" customHeight="1" x14ac:dyDescent="0.3">
      <c r="B71" s="408">
        <v>8</v>
      </c>
      <c r="C71" s="395" t="s">
        <v>326</v>
      </c>
      <c r="D71" s="453"/>
      <c r="E71" s="153"/>
      <c r="F71" s="153"/>
      <c r="H71" s="148"/>
      <c r="I71" s="142"/>
    </row>
    <row r="72" spans="2:9" ht="18" customHeight="1" x14ac:dyDescent="0.3">
      <c r="B72" s="408"/>
      <c r="C72" s="395" t="s">
        <v>327</v>
      </c>
      <c r="D72" s="453"/>
      <c r="E72" s="153"/>
      <c r="F72" s="153"/>
      <c r="H72" s="148"/>
      <c r="I72" s="142"/>
    </row>
    <row r="73" spans="2:9" ht="18" customHeight="1" thickBot="1" x14ac:dyDescent="0.35">
      <c r="B73" s="409"/>
      <c r="C73" s="399" t="s">
        <v>328</v>
      </c>
      <c r="D73" s="458"/>
      <c r="E73" s="153"/>
      <c r="F73" s="153"/>
      <c r="H73" s="148"/>
      <c r="I73" s="142"/>
    </row>
    <row r="74" spans="2:9" ht="18" customHeight="1" thickBot="1" x14ac:dyDescent="0.35">
      <c r="B74" s="377">
        <v>9</v>
      </c>
      <c r="C74" s="402" t="s">
        <v>329</v>
      </c>
      <c r="D74" s="461">
        <f>SUM(D75:D78)</f>
        <v>17791339.902816541</v>
      </c>
      <c r="E74" s="153"/>
      <c r="F74" s="153"/>
      <c r="H74" s="148"/>
      <c r="I74" s="142"/>
    </row>
    <row r="75" spans="2:9" ht="18" customHeight="1" x14ac:dyDescent="0.3">
      <c r="B75" s="410">
        <v>10</v>
      </c>
      <c r="C75" s="400" t="s">
        <v>330</v>
      </c>
      <c r="D75" s="464"/>
      <c r="E75" s="153"/>
      <c r="F75" s="153"/>
      <c r="H75" s="148"/>
      <c r="I75" s="142"/>
    </row>
    <row r="76" spans="2:9" ht="18" customHeight="1" x14ac:dyDescent="0.3">
      <c r="B76" s="408">
        <v>11</v>
      </c>
      <c r="C76" s="395" t="s">
        <v>331</v>
      </c>
      <c r="D76" s="455">
        <v>103602.97862000001</v>
      </c>
      <c r="E76" s="153"/>
      <c r="F76" s="153"/>
      <c r="H76" s="148"/>
      <c r="I76" s="142"/>
    </row>
    <row r="77" spans="2:9" ht="18" customHeight="1" x14ac:dyDescent="0.3">
      <c r="B77" s="408">
        <v>12</v>
      </c>
      <c r="C77" s="395" t="s">
        <v>332</v>
      </c>
      <c r="D77" s="455">
        <v>17687736.924196541</v>
      </c>
      <c r="E77" s="153"/>
      <c r="F77" s="153"/>
      <c r="H77" s="148"/>
      <c r="I77" s="142"/>
    </row>
    <row r="78" spans="2:9" ht="18" customHeight="1" x14ac:dyDescent="0.3">
      <c r="B78" s="408">
        <v>13</v>
      </c>
      <c r="C78" s="395" t="s">
        <v>333</v>
      </c>
      <c r="D78" s="455"/>
      <c r="E78" s="153"/>
      <c r="F78" s="153"/>
      <c r="H78" s="148"/>
      <c r="I78" s="142"/>
    </row>
    <row r="79" spans="2:9" ht="18" customHeight="1" x14ac:dyDescent="0.3">
      <c r="B79" s="408">
        <v>14</v>
      </c>
      <c r="C79" s="396" t="s">
        <v>334</v>
      </c>
      <c r="D79" s="455"/>
      <c r="E79" s="153"/>
      <c r="F79" s="153"/>
      <c r="H79" s="148"/>
      <c r="I79" s="142"/>
    </row>
    <row r="80" spans="2:9" ht="18" customHeight="1" x14ac:dyDescent="0.3">
      <c r="B80" s="408">
        <v>15</v>
      </c>
      <c r="C80" s="396" t="s">
        <v>335</v>
      </c>
      <c r="D80" s="455">
        <v>1447779.734773282</v>
      </c>
      <c r="E80" s="153"/>
      <c r="F80" s="153"/>
      <c r="H80" s="148"/>
      <c r="I80" s="142"/>
    </row>
    <row r="81" spans="2:9" ht="18" customHeight="1" x14ac:dyDescent="0.3">
      <c r="B81" s="408">
        <v>16</v>
      </c>
      <c r="C81" s="396" t="s">
        <v>336</v>
      </c>
      <c r="D81" s="455">
        <v>4684959.3651534542</v>
      </c>
      <c r="E81" s="153"/>
      <c r="F81" s="153"/>
      <c r="H81" s="148"/>
      <c r="I81" s="142"/>
    </row>
    <row r="82" spans="2:9" ht="18" customHeight="1" x14ac:dyDescent="0.3">
      <c r="B82" s="408">
        <v>17</v>
      </c>
      <c r="C82" s="395" t="s">
        <v>184</v>
      </c>
      <c r="D82" s="455">
        <v>1928481.540223246</v>
      </c>
      <c r="E82" s="153"/>
      <c r="F82" s="153"/>
      <c r="H82" s="148"/>
      <c r="I82" s="142"/>
    </row>
    <row r="83" spans="2:9" ht="18" customHeight="1" x14ac:dyDescent="0.3">
      <c r="B83" s="408">
        <v>18</v>
      </c>
      <c r="C83" s="395" t="s">
        <v>337</v>
      </c>
      <c r="D83" s="455"/>
      <c r="E83" s="153"/>
      <c r="F83" s="153"/>
      <c r="H83" s="148"/>
      <c r="I83" s="142"/>
    </row>
    <row r="84" spans="2:9" ht="18" customHeight="1" thickBot="1" x14ac:dyDescent="0.35">
      <c r="B84" s="409">
        <v>19</v>
      </c>
      <c r="C84" s="399" t="s">
        <v>190</v>
      </c>
      <c r="D84" s="466">
        <v>1790584.7179999999</v>
      </c>
      <c r="E84" s="153"/>
      <c r="F84" s="153"/>
      <c r="H84" s="148"/>
      <c r="I84" s="142"/>
    </row>
    <row r="85" spans="2:9" ht="18" customHeight="1" thickBot="1" x14ac:dyDescent="0.35">
      <c r="B85" s="377">
        <v>20</v>
      </c>
      <c r="C85" s="404" t="s">
        <v>384</v>
      </c>
      <c r="D85" s="461">
        <f>+SUM(D62:D67)+D69+D70+D72+D73+D74+SUM(D79:D84)</f>
        <v>31232383.872966524</v>
      </c>
      <c r="E85" s="153"/>
      <c r="F85" s="153"/>
      <c r="H85" s="148"/>
      <c r="I85" s="142"/>
    </row>
    <row r="86" spans="2:9" ht="18" customHeight="1" x14ac:dyDescent="0.3">
      <c r="B86" s="410"/>
      <c r="C86" s="403" t="s">
        <v>339</v>
      </c>
      <c r="D86" s="469"/>
      <c r="E86" s="153"/>
      <c r="F86" s="153"/>
      <c r="H86" s="148"/>
      <c r="I86" s="142"/>
    </row>
    <row r="87" spans="2:9" ht="18" customHeight="1" x14ac:dyDescent="0.3">
      <c r="B87" s="408"/>
      <c r="C87" s="397" t="s">
        <v>340</v>
      </c>
      <c r="D87" s="453"/>
      <c r="E87" s="153"/>
      <c r="F87" s="153"/>
      <c r="H87" s="148"/>
      <c r="I87" s="142"/>
    </row>
    <row r="88" spans="2:9" ht="18" customHeight="1" x14ac:dyDescent="0.3">
      <c r="B88" s="408">
        <v>21</v>
      </c>
      <c r="C88" s="395" t="s">
        <v>341</v>
      </c>
      <c r="D88" s="455">
        <v>10647937.188274829</v>
      </c>
      <c r="E88" s="153"/>
      <c r="F88" s="153"/>
      <c r="H88" s="148"/>
      <c r="I88" s="142"/>
    </row>
    <row r="89" spans="2:9" ht="18" customHeight="1" x14ac:dyDescent="0.3">
      <c r="B89" s="408">
        <v>22</v>
      </c>
      <c r="C89" s="396" t="s">
        <v>342</v>
      </c>
      <c r="D89" s="455">
        <v>294799.598</v>
      </c>
      <c r="E89" s="153"/>
      <c r="F89" s="153"/>
      <c r="H89" s="148"/>
      <c r="I89" s="142"/>
    </row>
    <row r="90" spans="2:9" ht="18" customHeight="1" x14ac:dyDescent="0.3">
      <c r="B90" s="408">
        <v>23</v>
      </c>
      <c r="C90" s="396" t="s">
        <v>343</v>
      </c>
      <c r="D90" s="455">
        <v>3351682.7507833526</v>
      </c>
      <c r="E90" s="153"/>
      <c r="F90" s="153"/>
      <c r="H90" s="148"/>
      <c r="I90" s="142"/>
    </row>
    <row r="91" spans="2:9" ht="18" customHeight="1" x14ac:dyDescent="0.3">
      <c r="B91" s="408">
        <v>24</v>
      </c>
      <c r="C91" s="396" t="s">
        <v>344</v>
      </c>
      <c r="D91" s="455">
        <v>128213.257</v>
      </c>
      <c r="E91" s="153"/>
      <c r="F91" s="153"/>
      <c r="H91" s="148"/>
      <c r="I91" s="142"/>
    </row>
    <row r="92" spans="2:9" ht="18" customHeight="1" x14ac:dyDescent="0.3">
      <c r="B92" s="408">
        <v>25</v>
      </c>
      <c r="C92" s="395" t="s">
        <v>345</v>
      </c>
      <c r="D92" s="455">
        <v>71043.932000000001</v>
      </c>
      <c r="E92" s="153"/>
      <c r="F92" s="153"/>
      <c r="H92" s="148"/>
      <c r="I92" s="142"/>
    </row>
    <row r="93" spans="2:9" ht="18" customHeight="1" thickBot="1" x14ac:dyDescent="0.35">
      <c r="B93" s="409">
        <v>26</v>
      </c>
      <c r="C93" s="405" t="s">
        <v>346</v>
      </c>
      <c r="D93" s="466">
        <v>6237905.3569583446</v>
      </c>
      <c r="E93" s="153"/>
      <c r="F93" s="153"/>
      <c r="H93" s="148"/>
      <c r="I93" s="142"/>
    </row>
    <row r="94" spans="2:9" ht="18" customHeight="1" thickBot="1" x14ac:dyDescent="0.35">
      <c r="B94" s="377">
        <v>27</v>
      </c>
      <c r="C94" s="404" t="s">
        <v>385</v>
      </c>
      <c r="D94" s="461">
        <f>SUM(D88:D93)</f>
        <v>20731582.083016522</v>
      </c>
      <c r="E94" s="153"/>
      <c r="F94" s="153"/>
      <c r="H94" s="148"/>
      <c r="I94" s="142"/>
    </row>
    <row r="95" spans="2:9" ht="18" customHeight="1" x14ac:dyDescent="0.3">
      <c r="B95" s="410"/>
      <c r="C95" s="403" t="s">
        <v>360</v>
      </c>
      <c r="D95" s="472"/>
      <c r="E95" s="153"/>
      <c r="F95" s="153"/>
      <c r="H95" s="148"/>
      <c r="I95" s="142"/>
    </row>
    <row r="96" spans="2:9" ht="18" customHeight="1" x14ac:dyDescent="0.3">
      <c r="B96" s="408">
        <v>28</v>
      </c>
      <c r="C96" s="395" t="s">
        <v>361</v>
      </c>
      <c r="D96" s="455">
        <v>8619971.7019999996</v>
      </c>
      <c r="E96" s="153"/>
      <c r="F96" s="153"/>
      <c r="H96" s="148"/>
      <c r="I96" s="142"/>
    </row>
    <row r="97" spans="2:9" ht="18" customHeight="1" x14ac:dyDescent="0.3">
      <c r="B97" s="408">
        <v>29</v>
      </c>
      <c r="C97" s="395" t="s">
        <v>350</v>
      </c>
      <c r="D97" s="455">
        <v>-711155.321</v>
      </c>
      <c r="E97" s="153"/>
      <c r="F97" s="153"/>
      <c r="H97" s="148"/>
      <c r="I97" s="142"/>
    </row>
    <row r="98" spans="2:9" ht="18" customHeight="1" x14ac:dyDescent="0.3">
      <c r="B98" s="408">
        <v>30</v>
      </c>
      <c r="C98" s="396" t="s">
        <v>351</v>
      </c>
      <c r="D98" s="455"/>
      <c r="E98" s="153"/>
      <c r="F98" s="153"/>
      <c r="H98" s="148"/>
      <c r="I98" s="142"/>
    </row>
    <row r="99" spans="2:9" ht="18" customHeight="1" thickBot="1" x14ac:dyDescent="0.35">
      <c r="B99" s="409">
        <v>31</v>
      </c>
      <c r="C99" s="405" t="s">
        <v>352</v>
      </c>
      <c r="D99" s="466">
        <v>2591985.4089500001</v>
      </c>
      <c r="E99" s="153"/>
      <c r="F99" s="153"/>
      <c r="H99" s="148"/>
      <c r="I99" s="142"/>
    </row>
    <row r="100" spans="2:9" ht="18" customHeight="1" thickBot="1" x14ac:dyDescent="0.35">
      <c r="B100" s="377">
        <v>32</v>
      </c>
      <c r="C100" s="404" t="s">
        <v>386</v>
      </c>
      <c r="D100" s="461">
        <f>SUM(D96:D99)</f>
        <v>10500801.789949998</v>
      </c>
      <c r="E100" s="153"/>
      <c r="F100" s="153"/>
      <c r="H100" s="148"/>
      <c r="I100" s="142"/>
    </row>
    <row r="101" spans="2:9" ht="18" customHeight="1" thickBot="1" x14ac:dyDescent="0.35">
      <c r="B101" s="377">
        <v>33</v>
      </c>
      <c r="C101" s="404" t="s">
        <v>354</v>
      </c>
      <c r="D101" s="461">
        <f>+D94+D100</f>
        <v>31232383.87296652</v>
      </c>
      <c r="E101" s="153"/>
      <c r="F101" s="153"/>
      <c r="H101" s="148"/>
      <c r="I101" s="142"/>
    </row>
    <row r="102" spans="2:9" x14ac:dyDescent="0.3">
      <c r="B102" s="203"/>
      <c r="C102" s="217"/>
      <c r="D102" s="153"/>
      <c r="E102" s="153"/>
      <c r="F102" s="153"/>
    </row>
    <row r="103" spans="2:9" x14ac:dyDescent="0.3">
      <c r="B103" s="941"/>
      <c r="C103" s="942"/>
      <c r="D103" s="942"/>
      <c r="E103" s="942"/>
      <c r="F103" s="942"/>
      <c r="G103" s="942"/>
    </row>
    <row r="104" spans="2:9" ht="13.8" thickBot="1" x14ac:dyDescent="0.35">
      <c r="B104" s="943"/>
      <c r="C104" s="943"/>
      <c r="D104" s="484"/>
      <c r="E104" s="124"/>
      <c r="F104" s="124"/>
      <c r="G104" s="124"/>
    </row>
    <row r="105" spans="2:9" ht="13.8" thickBot="1" x14ac:dyDescent="0.35">
      <c r="B105" s="944" t="s">
        <v>10</v>
      </c>
      <c r="C105" s="945"/>
      <c r="D105" s="485"/>
      <c r="E105" s="142"/>
      <c r="F105" s="142"/>
    </row>
    <row r="106" spans="2:9" ht="13.2" customHeight="1" x14ac:dyDescent="0.3">
      <c r="B106" s="925" t="s">
        <v>311</v>
      </c>
      <c r="C106" s="928" t="s">
        <v>312</v>
      </c>
      <c r="D106" s="936" t="s">
        <v>357</v>
      </c>
      <c r="E106" s="203"/>
      <c r="F106" s="203"/>
    </row>
    <row r="107" spans="2:9" x14ac:dyDescent="0.3">
      <c r="B107" s="926"/>
      <c r="C107" s="915"/>
      <c r="D107" s="937"/>
      <c r="E107" s="123"/>
      <c r="F107" s="123"/>
    </row>
    <row r="108" spans="2:9" ht="13.8" thickBot="1" x14ac:dyDescent="0.35">
      <c r="B108" s="927"/>
      <c r="C108" s="929"/>
      <c r="D108" s="938"/>
      <c r="E108" s="123"/>
      <c r="F108" s="123"/>
    </row>
    <row r="109" spans="2:9" ht="18" customHeight="1" x14ac:dyDescent="0.3">
      <c r="B109" s="448"/>
      <c r="C109" s="449" t="s">
        <v>317</v>
      </c>
      <c r="D109" s="450"/>
      <c r="E109" s="153"/>
      <c r="F109" s="153"/>
    </row>
    <row r="110" spans="2:9" ht="18" customHeight="1" x14ac:dyDescent="0.3">
      <c r="B110" s="451">
        <v>1</v>
      </c>
      <c r="C110" s="452" t="s">
        <v>318</v>
      </c>
      <c r="D110" s="453">
        <v>0</v>
      </c>
      <c r="E110" s="153"/>
      <c r="F110" s="153"/>
      <c r="H110" s="148"/>
      <c r="I110" s="142"/>
    </row>
    <row r="111" spans="2:9" ht="18" customHeight="1" x14ac:dyDescent="0.3">
      <c r="B111" s="451">
        <v>2</v>
      </c>
      <c r="C111" s="452" t="s">
        <v>319</v>
      </c>
      <c r="D111" s="454">
        <v>29011.8399121642</v>
      </c>
      <c r="E111" s="153"/>
      <c r="F111" s="153"/>
      <c r="H111" s="148"/>
      <c r="I111" s="142"/>
    </row>
    <row r="112" spans="2:9" ht="18" customHeight="1" x14ac:dyDescent="0.3">
      <c r="B112" s="451">
        <v>3</v>
      </c>
      <c r="C112" s="452" t="s">
        <v>320</v>
      </c>
      <c r="D112" s="455"/>
      <c r="E112" s="153"/>
      <c r="F112" s="153"/>
      <c r="H112" s="148"/>
      <c r="I112" s="142"/>
    </row>
    <row r="113" spans="2:9" ht="18" customHeight="1" x14ac:dyDescent="0.3">
      <c r="B113" s="451">
        <v>4</v>
      </c>
      <c r="C113" s="452" t="s">
        <v>272</v>
      </c>
      <c r="D113" s="455">
        <v>41162.008541110692</v>
      </c>
      <c r="E113" s="153"/>
      <c r="F113" s="153"/>
      <c r="H113" s="148"/>
      <c r="I113" s="142"/>
    </row>
    <row r="114" spans="2:9" ht="18" customHeight="1" x14ac:dyDescent="0.3">
      <c r="B114" s="451">
        <v>5</v>
      </c>
      <c r="C114" s="452" t="s">
        <v>271</v>
      </c>
      <c r="D114" s="455">
        <v>41203</v>
      </c>
      <c r="E114" s="153"/>
      <c r="F114" s="153"/>
      <c r="H114" s="148"/>
      <c r="I114" s="142"/>
    </row>
    <row r="115" spans="2:9" ht="18" customHeight="1" x14ac:dyDescent="0.3">
      <c r="B115" s="451">
        <v>6</v>
      </c>
      <c r="C115" s="452" t="s">
        <v>322</v>
      </c>
      <c r="D115" s="453"/>
      <c r="E115" s="153"/>
      <c r="F115" s="153"/>
      <c r="H115" s="148"/>
      <c r="I115" s="142"/>
    </row>
    <row r="116" spans="2:9" ht="18" customHeight="1" x14ac:dyDescent="0.3">
      <c r="B116" s="451">
        <v>7</v>
      </c>
      <c r="C116" s="452" t="s">
        <v>323</v>
      </c>
      <c r="D116" s="453"/>
      <c r="E116" s="153"/>
      <c r="F116" s="153"/>
      <c r="H116" s="148"/>
      <c r="I116" s="142"/>
    </row>
    <row r="117" spans="2:9" ht="18" customHeight="1" x14ac:dyDescent="0.3">
      <c r="B117" s="451"/>
      <c r="C117" s="452" t="s">
        <v>324</v>
      </c>
      <c r="D117" s="453">
        <v>447560</v>
      </c>
      <c r="E117" s="153"/>
      <c r="F117" s="153"/>
      <c r="H117" s="148"/>
      <c r="I117" s="142"/>
    </row>
    <row r="118" spans="2:9" ht="18" customHeight="1" x14ac:dyDescent="0.3">
      <c r="B118" s="451"/>
      <c r="C118" s="452" t="s">
        <v>325</v>
      </c>
      <c r="D118" s="453">
        <v>1708467</v>
      </c>
      <c r="E118" s="153"/>
      <c r="F118" s="153"/>
      <c r="H118" s="148"/>
      <c r="I118" s="142"/>
    </row>
    <row r="119" spans="2:9" ht="18" customHeight="1" x14ac:dyDescent="0.3">
      <c r="B119" s="451">
        <v>8</v>
      </c>
      <c r="C119" s="452" t="s">
        <v>326</v>
      </c>
      <c r="D119" s="453"/>
      <c r="E119" s="153"/>
      <c r="F119" s="153"/>
      <c r="H119" s="148"/>
      <c r="I119" s="142"/>
    </row>
    <row r="120" spans="2:9" ht="18" customHeight="1" x14ac:dyDescent="0.3">
      <c r="B120" s="451"/>
      <c r="C120" s="452" t="s">
        <v>327</v>
      </c>
      <c r="D120" s="453">
        <v>0</v>
      </c>
      <c r="E120" s="153"/>
      <c r="F120" s="153"/>
      <c r="H120" s="148"/>
      <c r="I120" s="142"/>
    </row>
    <row r="121" spans="2:9" ht="18" customHeight="1" thickBot="1" x14ac:dyDescent="0.35">
      <c r="B121" s="456"/>
      <c r="C121" s="457" t="s">
        <v>328</v>
      </c>
      <c r="D121" s="458">
        <v>0</v>
      </c>
      <c r="E121" s="153"/>
      <c r="F121" s="153"/>
      <c r="H121" s="148"/>
      <c r="I121" s="142"/>
    </row>
    <row r="122" spans="2:9" ht="18" customHeight="1" thickBot="1" x14ac:dyDescent="0.35">
      <c r="B122" s="459">
        <v>9</v>
      </c>
      <c r="C122" s="460" t="s">
        <v>329</v>
      </c>
      <c r="D122" s="461">
        <f>SUM(D123:D126)</f>
        <v>1377904.7358126172</v>
      </c>
      <c r="E122" s="153"/>
      <c r="F122" s="153"/>
      <c r="H122" s="148"/>
      <c r="I122" s="142"/>
    </row>
    <row r="123" spans="2:9" ht="18" customHeight="1" x14ac:dyDescent="0.3">
      <c r="B123" s="462">
        <v>10</v>
      </c>
      <c r="C123" s="463" t="s">
        <v>330</v>
      </c>
      <c r="D123" s="464"/>
      <c r="E123" s="153"/>
      <c r="F123" s="153"/>
      <c r="H123" s="148"/>
      <c r="I123" s="142"/>
    </row>
    <row r="124" spans="2:9" ht="18" customHeight="1" x14ac:dyDescent="0.3">
      <c r="B124" s="451">
        <v>11</v>
      </c>
      <c r="C124" s="452" t="s">
        <v>331</v>
      </c>
      <c r="D124" s="455">
        <v>1289918.4271226171</v>
      </c>
      <c r="E124" s="153"/>
      <c r="F124" s="153"/>
      <c r="H124" s="148"/>
      <c r="I124" s="142"/>
    </row>
    <row r="125" spans="2:9" ht="18" customHeight="1" x14ac:dyDescent="0.3">
      <c r="B125" s="451">
        <v>12</v>
      </c>
      <c r="C125" s="452" t="s">
        <v>332</v>
      </c>
      <c r="D125" s="455">
        <v>41746.406340000001</v>
      </c>
      <c r="E125" s="153"/>
      <c r="F125" s="153"/>
      <c r="H125" s="148"/>
      <c r="I125" s="142"/>
    </row>
    <row r="126" spans="2:9" ht="18" customHeight="1" x14ac:dyDescent="0.3">
      <c r="B126" s="451">
        <v>13</v>
      </c>
      <c r="C126" s="452" t="s">
        <v>333</v>
      </c>
      <c r="D126" s="455">
        <v>46239.902350000004</v>
      </c>
      <c r="E126" s="153"/>
      <c r="F126" s="153"/>
      <c r="H126" s="148"/>
      <c r="I126" s="142"/>
    </row>
    <row r="127" spans="2:9" ht="18" customHeight="1" x14ac:dyDescent="0.3">
      <c r="B127" s="451">
        <v>14</v>
      </c>
      <c r="C127" s="465" t="s">
        <v>334</v>
      </c>
      <c r="D127" s="455"/>
      <c r="E127" s="153"/>
      <c r="F127" s="153"/>
      <c r="H127" s="148"/>
      <c r="I127" s="142"/>
    </row>
    <row r="128" spans="2:9" ht="18" customHeight="1" x14ac:dyDescent="0.3">
      <c r="B128" s="451">
        <v>15</v>
      </c>
      <c r="C128" s="465" t="s">
        <v>335</v>
      </c>
      <c r="D128" s="455">
        <v>197566.81725401999</v>
      </c>
      <c r="E128" s="153"/>
      <c r="F128" s="153"/>
      <c r="H128" s="148"/>
      <c r="I128" s="142"/>
    </row>
    <row r="129" spans="2:9" ht="18" customHeight="1" x14ac:dyDescent="0.3">
      <c r="B129" s="451">
        <v>16</v>
      </c>
      <c r="C129" s="465" t="s">
        <v>336</v>
      </c>
      <c r="D129" s="455">
        <v>1021763.6627449114</v>
      </c>
      <c r="E129" s="153"/>
      <c r="F129" s="153"/>
      <c r="H129" s="148"/>
      <c r="I129" s="142"/>
    </row>
    <row r="130" spans="2:9" ht="18" customHeight="1" x14ac:dyDescent="0.3">
      <c r="B130" s="451">
        <v>17</v>
      </c>
      <c r="C130" s="452" t="s">
        <v>363</v>
      </c>
      <c r="D130" s="455">
        <v>127418.44682685001</v>
      </c>
      <c r="E130" s="153"/>
      <c r="F130" s="153"/>
      <c r="G130" s="142"/>
      <c r="H130" s="148"/>
      <c r="I130" s="142"/>
    </row>
    <row r="131" spans="2:9" ht="18" customHeight="1" x14ac:dyDescent="0.3">
      <c r="B131" s="451">
        <v>18</v>
      </c>
      <c r="C131" s="452" t="s">
        <v>364</v>
      </c>
      <c r="D131" s="455"/>
      <c r="E131" s="153"/>
      <c r="F131" s="153"/>
      <c r="H131" s="148"/>
      <c r="I131" s="142"/>
    </row>
    <row r="132" spans="2:9" ht="18" customHeight="1" thickBot="1" x14ac:dyDescent="0.35">
      <c r="B132" s="456">
        <v>19</v>
      </c>
      <c r="C132" s="457" t="s">
        <v>365</v>
      </c>
      <c r="D132" s="466">
        <v>61440.177080051646</v>
      </c>
      <c r="E132" s="153"/>
      <c r="F132" s="153"/>
      <c r="H132" s="148"/>
      <c r="I132" s="142"/>
    </row>
    <row r="133" spans="2:9" ht="18" customHeight="1" thickBot="1" x14ac:dyDescent="0.35">
      <c r="B133" s="459">
        <v>20</v>
      </c>
      <c r="C133" s="467" t="s">
        <v>384</v>
      </c>
      <c r="D133" s="461">
        <f>+SUM(D110:D115)+D117+D118+D120+D121+D122+SUM(D127:D132)</f>
        <v>5053497.6881717257</v>
      </c>
      <c r="E133" s="153"/>
      <c r="F133" s="153"/>
      <c r="H133" s="148"/>
      <c r="I133" s="142"/>
    </row>
    <row r="134" spans="2:9" ht="18" customHeight="1" x14ac:dyDescent="0.3">
      <c r="B134" s="462"/>
      <c r="C134" s="468" t="s">
        <v>339</v>
      </c>
      <c r="D134" s="469"/>
      <c r="E134" s="153"/>
      <c r="F134" s="153"/>
      <c r="H134" s="148"/>
      <c r="I134" s="142"/>
    </row>
    <row r="135" spans="2:9" ht="18" customHeight="1" x14ac:dyDescent="0.3">
      <c r="B135" s="451"/>
      <c r="C135" s="470" t="s">
        <v>340</v>
      </c>
      <c r="D135" s="453"/>
      <c r="E135" s="153"/>
      <c r="F135" s="153"/>
      <c r="H135" s="148"/>
      <c r="I135" s="142"/>
    </row>
    <row r="136" spans="2:9" ht="18" customHeight="1" x14ac:dyDescent="0.3">
      <c r="B136" s="451">
        <v>21</v>
      </c>
      <c r="C136" s="452" t="s">
        <v>341</v>
      </c>
      <c r="D136" s="455">
        <v>1068902.9785366738</v>
      </c>
      <c r="E136" s="153"/>
      <c r="F136" s="153"/>
      <c r="H136" s="148"/>
      <c r="I136" s="142"/>
    </row>
    <row r="137" spans="2:9" ht="18" customHeight="1" x14ac:dyDescent="0.3">
      <c r="B137" s="451">
        <v>22</v>
      </c>
      <c r="C137" s="465" t="s">
        <v>342</v>
      </c>
      <c r="D137" s="455">
        <v>51898.474389999996</v>
      </c>
      <c r="E137" s="153"/>
      <c r="F137" s="153"/>
      <c r="H137" s="148"/>
      <c r="I137" s="142"/>
    </row>
    <row r="138" spans="2:9" ht="18" customHeight="1" x14ac:dyDescent="0.3">
      <c r="B138" s="451">
        <v>23</v>
      </c>
      <c r="C138" s="465" t="s">
        <v>343</v>
      </c>
      <c r="D138" s="455">
        <v>447797.18846939801</v>
      </c>
      <c r="E138" s="153"/>
      <c r="F138" s="153"/>
      <c r="H138" s="148"/>
      <c r="I138" s="142"/>
    </row>
    <row r="139" spans="2:9" ht="18" customHeight="1" x14ac:dyDescent="0.3">
      <c r="B139" s="451">
        <v>24</v>
      </c>
      <c r="C139" s="465" t="s">
        <v>344</v>
      </c>
      <c r="D139" s="455"/>
      <c r="E139" s="153"/>
      <c r="F139" s="153"/>
      <c r="H139" s="148"/>
      <c r="I139" s="142"/>
    </row>
    <row r="140" spans="2:9" ht="18" customHeight="1" x14ac:dyDescent="0.3">
      <c r="B140" s="451">
        <v>25</v>
      </c>
      <c r="C140" s="452" t="s">
        <v>345</v>
      </c>
      <c r="D140" s="455">
        <v>464704</v>
      </c>
      <c r="E140" s="153"/>
      <c r="F140" s="153"/>
      <c r="H140" s="148"/>
      <c r="I140" s="142"/>
    </row>
    <row r="141" spans="2:9" ht="18" customHeight="1" thickBot="1" x14ac:dyDescent="0.35">
      <c r="B141" s="456">
        <v>26</v>
      </c>
      <c r="C141" s="471" t="s">
        <v>346</v>
      </c>
      <c r="D141" s="466">
        <v>272101.05992733099</v>
      </c>
      <c r="E141" s="153"/>
      <c r="F141" s="153"/>
      <c r="H141" s="148"/>
      <c r="I141" s="142"/>
    </row>
    <row r="142" spans="2:9" ht="18" customHeight="1" thickBot="1" x14ac:dyDescent="0.35">
      <c r="B142" s="459">
        <v>27</v>
      </c>
      <c r="C142" s="467" t="s">
        <v>347</v>
      </c>
      <c r="D142" s="461">
        <f>SUM(D136:D141)</f>
        <v>2305403.701323403</v>
      </c>
      <c r="E142" s="153"/>
      <c r="F142" s="153"/>
      <c r="H142" s="148"/>
      <c r="I142" s="142"/>
    </row>
    <row r="143" spans="2:9" ht="18" customHeight="1" x14ac:dyDescent="0.3">
      <c r="B143" s="462"/>
      <c r="C143" s="468" t="s">
        <v>348</v>
      </c>
      <c r="D143" s="472"/>
      <c r="E143" s="153"/>
      <c r="F143" s="153"/>
      <c r="H143" s="148"/>
      <c r="I143" s="142"/>
    </row>
    <row r="144" spans="2:9" ht="18" customHeight="1" x14ac:dyDescent="0.3">
      <c r="B144" s="451">
        <v>28</v>
      </c>
      <c r="C144" s="452" t="s">
        <v>361</v>
      </c>
      <c r="D144" s="455">
        <v>1860001.3389999999</v>
      </c>
      <c r="E144" s="153"/>
      <c r="F144" s="153"/>
      <c r="H144" s="148"/>
      <c r="I144" s="142"/>
    </row>
    <row r="145" spans="2:9" ht="18" customHeight="1" x14ac:dyDescent="0.3">
      <c r="B145" s="451">
        <v>29</v>
      </c>
      <c r="C145" s="452" t="s">
        <v>350</v>
      </c>
      <c r="D145" s="455">
        <v>33540.953441795798</v>
      </c>
      <c r="E145" s="153"/>
      <c r="F145" s="153"/>
      <c r="H145" s="148"/>
      <c r="I145" s="142"/>
    </row>
    <row r="146" spans="2:9" ht="18" customHeight="1" x14ac:dyDescent="0.3">
      <c r="B146" s="451">
        <v>30</v>
      </c>
      <c r="C146" s="465" t="s">
        <v>351</v>
      </c>
      <c r="D146" s="455">
        <v>0</v>
      </c>
      <c r="E146" s="153"/>
      <c r="F146" s="153"/>
      <c r="H146" s="148"/>
      <c r="I146" s="142"/>
    </row>
    <row r="147" spans="2:9" ht="18" customHeight="1" thickBot="1" x14ac:dyDescent="0.35">
      <c r="B147" s="456">
        <v>31</v>
      </c>
      <c r="C147" s="471" t="s">
        <v>352</v>
      </c>
      <c r="D147" s="466">
        <v>854551.69440652698</v>
      </c>
      <c r="E147" s="153"/>
      <c r="F147" s="153"/>
      <c r="H147" s="148"/>
      <c r="I147" s="142"/>
    </row>
    <row r="148" spans="2:9" ht="18" customHeight="1" thickBot="1" x14ac:dyDescent="0.35">
      <c r="B148" s="459">
        <v>32</v>
      </c>
      <c r="C148" s="467" t="s">
        <v>386</v>
      </c>
      <c r="D148" s="461">
        <f>SUM(D144:D147)</f>
        <v>2748093.9868483227</v>
      </c>
      <c r="E148" s="153"/>
      <c r="F148" s="153"/>
      <c r="H148" s="148"/>
      <c r="I148" s="142"/>
    </row>
    <row r="149" spans="2:9" ht="18" customHeight="1" thickBot="1" x14ac:dyDescent="0.35">
      <c r="B149" s="459">
        <v>33</v>
      </c>
      <c r="C149" s="467" t="s">
        <v>354</v>
      </c>
      <c r="D149" s="461">
        <f>+D142+D148</f>
        <v>5053497.6881717257</v>
      </c>
      <c r="E149" s="153"/>
      <c r="F149" s="153"/>
      <c r="H149" s="148"/>
      <c r="I149" s="142"/>
    </row>
    <row r="150" spans="2:9" x14ac:dyDescent="0.3">
      <c r="B150" s="203"/>
      <c r="C150" s="135"/>
      <c r="D150" s="163"/>
      <c r="E150" s="153"/>
      <c r="F150" s="153"/>
    </row>
    <row r="151" spans="2:9" x14ac:dyDescent="0.3">
      <c r="B151" s="941"/>
      <c r="C151" s="942"/>
      <c r="D151" s="942"/>
      <c r="E151" s="942"/>
      <c r="F151" s="942"/>
      <c r="G151" s="942"/>
    </row>
    <row r="152" spans="2:9" ht="13.8" thickBot="1" x14ac:dyDescent="0.35">
      <c r="B152" s="943"/>
      <c r="C152" s="943"/>
      <c r="D152" s="484"/>
      <c r="E152" s="124"/>
      <c r="F152" s="124"/>
      <c r="G152" s="124"/>
    </row>
    <row r="153" spans="2:9" ht="13.8" thickBot="1" x14ac:dyDescent="0.35">
      <c r="B153" s="944" t="s">
        <v>14</v>
      </c>
      <c r="C153" s="945"/>
      <c r="D153" s="485"/>
      <c r="E153" s="142"/>
      <c r="F153" s="142"/>
    </row>
    <row r="154" spans="2:9" ht="13.2" customHeight="1" x14ac:dyDescent="0.3">
      <c r="B154" s="925" t="s">
        <v>311</v>
      </c>
      <c r="C154" s="928" t="s">
        <v>312</v>
      </c>
      <c r="D154" s="936" t="s">
        <v>357</v>
      </c>
      <c r="E154" s="203"/>
      <c r="F154" s="203"/>
    </row>
    <row r="155" spans="2:9" x14ac:dyDescent="0.3">
      <c r="B155" s="926"/>
      <c r="C155" s="915"/>
      <c r="D155" s="937"/>
      <c r="E155" s="123"/>
      <c r="F155" s="123"/>
    </row>
    <row r="156" spans="2:9" ht="13.8" thickBot="1" x14ac:dyDescent="0.35">
      <c r="B156" s="927"/>
      <c r="C156" s="929"/>
      <c r="D156" s="938"/>
      <c r="E156" s="123"/>
      <c r="F156" s="123"/>
    </row>
    <row r="157" spans="2:9" ht="18" customHeight="1" x14ac:dyDescent="0.3">
      <c r="B157" s="406"/>
      <c r="C157" s="407" t="s">
        <v>317</v>
      </c>
      <c r="D157" s="450"/>
      <c r="E157" s="153"/>
      <c r="F157" s="153"/>
    </row>
    <row r="158" spans="2:9" ht="18" customHeight="1" x14ac:dyDescent="0.3">
      <c r="B158" s="408">
        <v>1</v>
      </c>
      <c r="C158" s="395" t="s">
        <v>318</v>
      </c>
      <c r="D158" s="453"/>
      <c r="E158" s="153"/>
      <c r="F158" s="153"/>
      <c r="H158" s="148"/>
      <c r="I158" s="148"/>
    </row>
    <row r="159" spans="2:9" ht="18" customHeight="1" x14ac:dyDescent="0.3">
      <c r="B159" s="408">
        <v>2</v>
      </c>
      <c r="C159" s="395" t="s">
        <v>319</v>
      </c>
      <c r="D159" s="454">
        <v>584.6895199999999</v>
      </c>
      <c r="E159" s="153"/>
      <c r="F159" s="153"/>
      <c r="H159" s="148"/>
      <c r="I159" s="148"/>
    </row>
    <row r="160" spans="2:9" ht="18" customHeight="1" x14ac:dyDescent="0.3">
      <c r="B160" s="408">
        <v>3</v>
      </c>
      <c r="C160" s="395" t="s">
        <v>320</v>
      </c>
      <c r="D160" s="455"/>
      <c r="E160" s="153"/>
      <c r="F160" s="153"/>
      <c r="H160" s="148"/>
      <c r="I160" s="148"/>
    </row>
    <row r="161" spans="2:9" ht="18" customHeight="1" x14ac:dyDescent="0.3">
      <c r="B161" s="408">
        <v>4</v>
      </c>
      <c r="C161" s="395" t="s">
        <v>272</v>
      </c>
      <c r="D161" s="455">
        <v>123838.68497999999</v>
      </c>
      <c r="E161" s="153"/>
      <c r="F161" s="153"/>
      <c r="H161" s="148"/>
      <c r="I161" s="148"/>
    </row>
    <row r="162" spans="2:9" ht="18" customHeight="1" x14ac:dyDescent="0.3">
      <c r="B162" s="408">
        <v>5</v>
      </c>
      <c r="C162" s="395" t="s">
        <v>366</v>
      </c>
      <c r="D162" s="455">
        <v>68316.678289999982</v>
      </c>
      <c r="E162" s="153"/>
      <c r="F162" s="153"/>
      <c r="H162" s="148"/>
      <c r="I162" s="148"/>
    </row>
    <row r="163" spans="2:9" ht="18" customHeight="1" x14ac:dyDescent="0.3">
      <c r="B163" s="408">
        <v>6</v>
      </c>
      <c r="C163" s="395" t="s">
        <v>322</v>
      </c>
      <c r="D163" s="453"/>
      <c r="E163" s="153"/>
      <c r="F163" s="153"/>
      <c r="H163" s="148"/>
      <c r="I163" s="148"/>
    </row>
    <row r="164" spans="2:9" ht="18" customHeight="1" x14ac:dyDescent="0.3">
      <c r="B164" s="408">
        <v>7</v>
      </c>
      <c r="C164" s="395" t="s">
        <v>323</v>
      </c>
      <c r="D164" s="453"/>
      <c r="E164" s="153"/>
      <c r="F164" s="153"/>
      <c r="H164" s="148"/>
      <c r="I164" s="148"/>
    </row>
    <row r="165" spans="2:9" ht="18" customHeight="1" x14ac:dyDescent="0.3">
      <c r="B165" s="408"/>
      <c r="C165" s="395" t="s">
        <v>367</v>
      </c>
      <c r="D165" s="453"/>
      <c r="E165" s="153"/>
      <c r="F165" s="153"/>
      <c r="H165" s="148"/>
      <c r="I165" s="148"/>
    </row>
    <row r="166" spans="2:9" ht="18" customHeight="1" x14ac:dyDescent="0.3">
      <c r="B166" s="408"/>
      <c r="C166" s="395" t="s">
        <v>368</v>
      </c>
      <c r="D166" s="453">
        <v>510000</v>
      </c>
      <c r="E166" s="153"/>
      <c r="F166" s="153"/>
      <c r="H166" s="148"/>
      <c r="I166" s="148"/>
    </row>
    <row r="167" spans="2:9" ht="18" customHeight="1" x14ac:dyDescent="0.3">
      <c r="B167" s="408">
        <v>8</v>
      </c>
      <c r="C167" s="395" t="s">
        <v>369</v>
      </c>
      <c r="D167" s="453"/>
      <c r="E167" s="153"/>
      <c r="F167" s="153"/>
      <c r="H167" s="148"/>
      <c r="I167" s="148"/>
    </row>
    <row r="168" spans="2:9" ht="18" customHeight="1" x14ac:dyDescent="0.3">
      <c r="B168" s="408"/>
      <c r="C168" s="395" t="s">
        <v>370</v>
      </c>
      <c r="D168" s="453"/>
      <c r="E168" s="153"/>
      <c r="F168" s="153"/>
      <c r="H168" s="148"/>
      <c r="I168" s="148"/>
    </row>
    <row r="169" spans="2:9" ht="18" customHeight="1" thickBot="1" x14ac:dyDescent="0.35">
      <c r="B169" s="409"/>
      <c r="C169" s="399" t="s">
        <v>371</v>
      </c>
      <c r="D169" s="458"/>
      <c r="E169" s="153"/>
      <c r="F169" s="153"/>
      <c r="H169" s="148"/>
      <c r="I169" s="148"/>
    </row>
    <row r="170" spans="2:9" ht="18" customHeight="1" thickBot="1" x14ac:dyDescent="0.35">
      <c r="B170" s="377">
        <v>9</v>
      </c>
      <c r="C170" s="402" t="s">
        <v>329</v>
      </c>
      <c r="D170" s="461">
        <f>SUM(D171:D174)</f>
        <v>7482141.2066183705</v>
      </c>
      <c r="E170" s="153"/>
      <c r="F170" s="153"/>
      <c r="H170" s="148"/>
      <c r="I170" s="148"/>
    </row>
    <row r="171" spans="2:9" ht="18" customHeight="1" x14ac:dyDescent="0.3">
      <c r="B171" s="410">
        <v>10</v>
      </c>
      <c r="C171" s="400" t="s">
        <v>330</v>
      </c>
      <c r="D171" s="464"/>
      <c r="E171" s="153"/>
      <c r="F171" s="153"/>
      <c r="H171" s="148"/>
      <c r="I171" s="148"/>
    </row>
    <row r="172" spans="2:9" ht="18" customHeight="1" x14ac:dyDescent="0.3">
      <c r="B172" s="408">
        <v>11</v>
      </c>
      <c r="C172" s="395" t="s">
        <v>331</v>
      </c>
      <c r="D172" s="455">
        <v>6699439.4150922056</v>
      </c>
      <c r="E172" s="153"/>
      <c r="F172" s="153"/>
      <c r="H172" s="148"/>
      <c r="I172" s="148"/>
    </row>
    <row r="173" spans="2:9" ht="18" customHeight="1" x14ac:dyDescent="0.3">
      <c r="B173" s="408">
        <v>12</v>
      </c>
      <c r="C173" s="395" t="s">
        <v>332</v>
      </c>
      <c r="D173" s="455">
        <v>181940.30190616439</v>
      </c>
      <c r="E173" s="153"/>
      <c r="F173" s="153"/>
      <c r="H173" s="148"/>
      <c r="I173" s="148"/>
    </row>
    <row r="174" spans="2:9" ht="18" customHeight="1" x14ac:dyDescent="0.3">
      <c r="B174" s="408">
        <v>13</v>
      </c>
      <c r="C174" s="395" t="s">
        <v>333</v>
      </c>
      <c r="D174" s="455">
        <v>600761.48962000001</v>
      </c>
      <c r="E174" s="153"/>
      <c r="F174" s="153"/>
      <c r="H174" s="148"/>
      <c r="I174" s="148"/>
    </row>
    <row r="175" spans="2:9" ht="18" customHeight="1" x14ac:dyDescent="0.3">
      <c r="B175" s="408">
        <v>14</v>
      </c>
      <c r="C175" s="396" t="s">
        <v>334</v>
      </c>
      <c r="D175" s="455"/>
      <c r="E175" s="153"/>
      <c r="F175" s="153"/>
      <c r="H175" s="148"/>
      <c r="I175" s="148"/>
    </row>
    <row r="176" spans="2:9" ht="18" customHeight="1" x14ac:dyDescent="0.3">
      <c r="B176" s="408">
        <v>15</v>
      </c>
      <c r="C176" s="396" t="s">
        <v>335</v>
      </c>
      <c r="D176" s="455">
        <v>358210.04490177589</v>
      </c>
      <c r="E176" s="153"/>
      <c r="F176" s="153"/>
      <c r="H176" s="148"/>
      <c r="I176" s="148"/>
    </row>
    <row r="177" spans="2:9" ht="18" customHeight="1" x14ac:dyDescent="0.3">
      <c r="B177" s="408">
        <v>16</v>
      </c>
      <c r="C177" s="396" t="s">
        <v>336</v>
      </c>
      <c r="D177" s="455">
        <v>1875990.9967700001</v>
      </c>
      <c r="E177" s="153"/>
      <c r="F177" s="153"/>
      <c r="H177" s="148"/>
      <c r="I177" s="148"/>
    </row>
    <row r="178" spans="2:9" ht="18" customHeight="1" x14ac:dyDescent="0.3">
      <c r="B178" s="408">
        <v>17</v>
      </c>
      <c r="C178" s="395" t="s">
        <v>363</v>
      </c>
      <c r="D178" s="455">
        <v>274190.94438606384</v>
      </c>
      <c r="E178" s="163"/>
      <c r="F178" s="163"/>
      <c r="H178" s="148"/>
      <c r="I178" s="148"/>
    </row>
    <row r="179" spans="2:9" ht="18" customHeight="1" x14ac:dyDescent="0.3">
      <c r="B179" s="408">
        <v>18</v>
      </c>
      <c r="C179" s="395" t="s">
        <v>364</v>
      </c>
      <c r="D179" s="455">
        <v>437951.14798000001</v>
      </c>
      <c r="E179" s="153"/>
      <c r="F179" s="153"/>
      <c r="H179" s="148"/>
      <c r="I179" s="148"/>
    </row>
    <row r="180" spans="2:9" ht="18" customHeight="1" thickBot="1" x14ac:dyDescent="0.35">
      <c r="B180" s="409">
        <v>19</v>
      </c>
      <c r="C180" s="399" t="s">
        <v>365</v>
      </c>
      <c r="D180" s="466">
        <v>545807.90473999991</v>
      </c>
      <c r="E180" s="153"/>
      <c r="F180" s="153"/>
      <c r="H180" s="148"/>
      <c r="I180" s="148"/>
    </row>
    <row r="181" spans="2:9" ht="18" customHeight="1" thickBot="1" x14ac:dyDescent="0.35">
      <c r="B181" s="377">
        <v>20</v>
      </c>
      <c r="C181" s="404" t="s">
        <v>384</v>
      </c>
      <c r="D181" s="461">
        <f>+SUM(D158:D163)+D165+D166+D168+D169+D170+SUM(D175:D180)</f>
        <v>11677032.298186211</v>
      </c>
      <c r="E181" s="153"/>
      <c r="F181" s="153"/>
      <c r="H181" s="148"/>
      <c r="I181" s="148"/>
    </row>
    <row r="182" spans="2:9" ht="18" customHeight="1" x14ac:dyDescent="0.3">
      <c r="B182" s="410"/>
      <c r="C182" s="403" t="s">
        <v>339</v>
      </c>
      <c r="D182" s="469"/>
      <c r="E182" s="153"/>
      <c r="F182" s="153"/>
      <c r="H182" s="148"/>
      <c r="I182" s="148"/>
    </row>
    <row r="183" spans="2:9" ht="18" customHeight="1" x14ac:dyDescent="0.3">
      <c r="B183" s="408"/>
      <c r="C183" s="397" t="s">
        <v>340</v>
      </c>
      <c r="D183" s="453"/>
      <c r="E183" s="153"/>
      <c r="F183" s="153"/>
      <c r="H183" s="148"/>
      <c r="I183" s="148"/>
    </row>
    <row r="184" spans="2:9" ht="18" customHeight="1" x14ac:dyDescent="0.3">
      <c r="B184" s="408">
        <v>21</v>
      </c>
      <c r="C184" s="395" t="s">
        <v>341</v>
      </c>
      <c r="D184" s="455">
        <v>3700962.1847399995</v>
      </c>
      <c r="E184" s="153"/>
      <c r="F184" s="153"/>
      <c r="H184" s="148"/>
      <c r="I184" s="148"/>
    </row>
    <row r="185" spans="2:9" ht="18" customHeight="1" x14ac:dyDescent="0.3">
      <c r="B185" s="408">
        <v>22</v>
      </c>
      <c r="C185" s="396" t="s">
        <v>342</v>
      </c>
      <c r="D185" s="455">
        <v>53157.141899999995</v>
      </c>
      <c r="E185" s="153"/>
      <c r="F185" s="153"/>
      <c r="H185" s="148"/>
      <c r="I185" s="148"/>
    </row>
    <row r="186" spans="2:9" ht="18" customHeight="1" x14ac:dyDescent="0.3">
      <c r="B186" s="408">
        <v>23</v>
      </c>
      <c r="C186" s="396" t="s">
        <v>343</v>
      </c>
      <c r="D186" s="455">
        <v>1285307.0976024102</v>
      </c>
      <c r="E186" s="153"/>
      <c r="F186" s="153"/>
      <c r="H186" s="148"/>
      <c r="I186" s="148"/>
    </row>
    <row r="187" spans="2:9" ht="18" customHeight="1" x14ac:dyDescent="0.3">
      <c r="B187" s="408">
        <v>24</v>
      </c>
      <c r="C187" s="396" t="s">
        <v>344</v>
      </c>
      <c r="D187" s="455"/>
      <c r="E187" s="153"/>
      <c r="F187" s="153"/>
      <c r="H187" s="148"/>
      <c r="I187" s="148"/>
    </row>
    <row r="188" spans="2:9" ht="18" customHeight="1" x14ac:dyDescent="0.3">
      <c r="B188" s="408">
        <v>25</v>
      </c>
      <c r="C188" s="395" t="s">
        <v>345</v>
      </c>
      <c r="D188" s="455"/>
      <c r="E188" s="153"/>
      <c r="F188" s="153"/>
      <c r="H188" s="148"/>
      <c r="I188" s="148"/>
    </row>
    <row r="189" spans="2:9" ht="18" customHeight="1" thickBot="1" x14ac:dyDescent="0.35">
      <c r="B189" s="409">
        <v>26</v>
      </c>
      <c r="C189" s="405" t="s">
        <v>346</v>
      </c>
      <c r="D189" s="466">
        <v>1712928.8269811564</v>
      </c>
      <c r="E189" s="153"/>
      <c r="F189" s="153"/>
      <c r="H189" s="148"/>
      <c r="I189" s="148"/>
    </row>
    <row r="190" spans="2:9" ht="18" customHeight="1" thickBot="1" x14ac:dyDescent="0.35">
      <c r="B190" s="377">
        <v>27</v>
      </c>
      <c r="C190" s="404" t="s">
        <v>385</v>
      </c>
      <c r="D190" s="461">
        <f>SUM(D184:D189)</f>
        <v>6752355.251223566</v>
      </c>
      <c r="E190" s="153"/>
      <c r="F190" s="153"/>
      <c r="H190" s="148"/>
      <c r="I190" s="148"/>
    </row>
    <row r="191" spans="2:9" ht="18" customHeight="1" x14ac:dyDescent="0.3">
      <c r="B191" s="410"/>
      <c r="C191" s="403" t="s">
        <v>360</v>
      </c>
      <c r="D191" s="472"/>
      <c r="E191" s="153"/>
      <c r="F191" s="153"/>
      <c r="H191" s="148"/>
      <c r="I191" s="148"/>
    </row>
    <row r="192" spans="2:9" ht="18" customHeight="1" x14ac:dyDescent="0.3">
      <c r="B192" s="408">
        <v>28</v>
      </c>
      <c r="C192" s="395" t="s">
        <v>361</v>
      </c>
      <c r="D192" s="455">
        <v>1250000.07</v>
      </c>
      <c r="E192" s="153"/>
      <c r="F192" s="153"/>
      <c r="H192" s="148"/>
      <c r="I192" s="148"/>
    </row>
    <row r="193" spans="2:9" ht="18" customHeight="1" x14ac:dyDescent="0.3">
      <c r="B193" s="408">
        <v>29</v>
      </c>
      <c r="C193" s="395" t="s">
        <v>350</v>
      </c>
      <c r="D193" s="455">
        <v>-54819.048490890767</v>
      </c>
      <c r="E193" s="153"/>
      <c r="F193" s="153"/>
      <c r="H193" s="148"/>
      <c r="I193" s="148"/>
    </row>
    <row r="194" spans="2:9" ht="18" customHeight="1" x14ac:dyDescent="0.3">
      <c r="B194" s="408">
        <v>30</v>
      </c>
      <c r="C194" s="396" t="s">
        <v>351</v>
      </c>
      <c r="D194" s="455"/>
      <c r="E194" s="153"/>
      <c r="F194" s="153"/>
      <c r="H194" s="148"/>
      <c r="I194" s="148"/>
    </row>
    <row r="195" spans="2:9" ht="18" customHeight="1" thickBot="1" x14ac:dyDescent="0.35">
      <c r="B195" s="409">
        <v>31</v>
      </c>
      <c r="C195" s="405" t="s">
        <v>352</v>
      </c>
      <c r="D195" s="466">
        <v>3729495.9965004129</v>
      </c>
      <c r="E195" s="153"/>
      <c r="F195" s="153"/>
      <c r="H195" s="148"/>
      <c r="I195" s="148"/>
    </row>
    <row r="196" spans="2:9" ht="18" customHeight="1" thickBot="1" x14ac:dyDescent="0.35">
      <c r="B196" s="377">
        <v>32</v>
      </c>
      <c r="C196" s="404" t="s">
        <v>386</v>
      </c>
      <c r="D196" s="461">
        <f>SUM(D192:D195)</f>
        <v>4924677.018009522</v>
      </c>
      <c r="E196" s="153"/>
      <c r="F196" s="153"/>
      <c r="H196" s="148"/>
      <c r="I196" s="148"/>
    </row>
    <row r="197" spans="2:9" ht="18" customHeight="1" thickBot="1" x14ac:dyDescent="0.35">
      <c r="B197" s="377">
        <v>33</v>
      </c>
      <c r="C197" s="404" t="s">
        <v>354</v>
      </c>
      <c r="D197" s="461">
        <f>+D190+D196</f>
        <v>11677032.269233089</v>
      </c>
      <c r="E197" s="153"/>
      <c r="F197" s="153"/>
      <c r="H197" s="148"/>
      <c r="I197" s="148"/>
    </row>
    <row r="198" spans="2:9" x14ac:dyDescent="0.3">
      <c r="B198" s="203"/>
      <c r="C198" s="122"/>
      <c r="D198" s="163"/>
      <c r="E198" s="153"/>
      <c r="F198" s="153"/>
    </row>
    <row r="199" spans="2:9" x14ac:dyDescent="0.3">
      <c r="B199" s="941"/>
      <c r="C199" s="942"/>
      <c r="D199" s="942"/>
      <c r="E199" s="942"/>
      <c r="F199" s="942"/>
      <c r="G199" s="942"/>
    </row>
    <row r="200" spans="2:9" ht="13.8" thickBot="1" x14ac:dyDescent="0.35">
      <c r="B200" s="942"/>
      <c r="C200" s="942"/>
      <c r="D200" s="942"/>
      <c r="E200" s="124"/>
      <c r="F200" s="124"/>
      <c r="G200" s="124"/>
    </row>
    <row r="201" spans="2:9" ht="13.8" thickBot="1" x14ac:dyDescent="0.35">
      <c r="B201" s="944" t="s">
        <v>12</v>
      </c>
      <c r="C201" s="945"/>
      <c r="D201" s="485"/>
      <c r="E201" s="142"/>
      <c r="F201" s="142"/>
    </row>
    <row r="202" spans="2:9" ht="13.2" customHeight="1" x14ac:dyDescent="0.3">
      <c r="B202" s="925" t="s">
        <v>311</v>
      </c>
      <c r="C202" s="928" t="s">
        <v>312</v>
      </c>
      <c r="D202" s="936" t="s">
        <v>357</v>
      </c>
      <c r="E202" s="203"/>
      <c r="F202" s="203"/>
    </row>
    <row r="203" spans="2:9" x14ac:dyDescent="0.3">
      <c r="B203" s="926"/>
      <c r="C203" s="915"/>
      <c r="D203" s="937"/>
      <c r="E203" s="123"/>
      <c r="F203" s="123"/>
    </row>
    <row r="204" spans="2:9" ht="13.8" thickBot="1" x14ac:dyDescent="0.35">
      <c r="B204" s="927"/>
      <c r="C204" s="929"/>
      <c r="D204" s="938"/>
      <c r="E204" s="123"/>
      <c r="F204" s="123"/>
    </row>
    <row r="205" spans="2:9" ht="18" customHeight="1" x14ac:dyDescent="0.3">
      <c r="B205" s="406"/>
      <c r="C205" s="407" t="s">
        <v>317</v>
      </c>
      <c r="D205" s="450"/>
      <c r="E205" s="153"/>
      <c r="F205" s="153"/>
    </row>
    <row r="206" spans="2:9" ht="18" customHeight="1" x14ac:dyDescent="0.3">
      <c r="B206" s="408">
        <v>1</v>
      </c>
      <c r="C206" s="395" t="s">
        <v>318</v>
      </c>
      <c r="D206" s="453"/>
      <c r="E206" s="153"/>
      <c r="F206" s="153"/>
    </row>
    <row r="207" spans="2:9" ht="18" customHeight="1" x14ac:dyDescent="0.3">
      <c r="B207" s="408">
        <v>2</v>
      </c>
      <c r="C207" s="395" t="s">
        <v>319</v>
      </c>
      <c r="D207" s="454">
        <v>44986</v>
      </c>
      <c r="E207" s="153"/>
      <c r="F207" s="153"/>
    </row>
    <row r="208" spans="2:9" ht="18" customHeight="1" x14ac:dyDescent="0.3">
      <c r="B208" s="408">
        <v>3</v>
      </c>
      <c r="C208" s="395" t="s">
        <v>320</v>
      </c>
      <c r="D208" s="455"/>
      <c r="E208" s="153"/>
      <c r="F208" s="153"/>
    </row>
    <row r="209" spans="2:6" ht="18" customHeight="1" x14ac:dyDescent="0.3">
      <c r="B209" s="408">
        <v>4</v>
      </c>
      <c r="C209" s="395" t="s">
        <v>272</v>
      </c>
      <c r="D209" s="455">
        <v>239943</v>
      </c>
      <c r="E209" s="153"/>
      <c r="F209" s="153"/>
    </row>
    <row r="210" spans="2:6" ht="18" customHeight="1" x14ac:dyDescent="0.3">
      <c r="B210" s="408">
        <v>5</v>
      </c>
      <c r="C210" s="395" t="s">
        <v>366</v>
      </c>
      <c r="D210" s="455">
        <v>4322298</v>
      </c>
      <c r="E210" s="153"/>
      <c r="F210" s="153"/>
    </row>
    <row r="211" spans="2:6" ht="18" customHeight="1" x14ac:dyDescent="0.3">
      <c r="B211" s="408">
        <v>6</v>
      </c>
      <c r="C211" s="395" t="s">
        <v>322</v>
      </c>
      <c r="D211" s="453">
        <v>2409500</v>
      </c>
      <c r="E211" s="153"/>
      <c r="F211" s="153"/>
    </row>
    <row r="212" spans="2:6" ht="18" customHeight="1" x14ac:dyDescent="0.3">
      <c r="B212" s="408">
        <v>7</v>
      </c>
      <c r="C212" s="395" t="s">
        <v>323</v>
      </c>
      <c r="D212" s="453"/>
      <c r="E212" s="153"/>
      <c r="F212" s="153"/>
    </row>
    <row r="213" spans="2:6" ht="18" customHeight="1" x14ac:dyDescent="0.3">
      <c r="B213" s="408"/>
      <c r="C213" s="395" t="s">
        <v>367</v>
      </c>
      <c r="D213" s="453"/>
      <c r="E213" s="153"/>
      <c r="F213" s="153"/>
    </row>
    <row r="214" spans="2:6" ht="18" customHeight="1" x14ac:dyDescent="0.3">
      <c r="B214" s="408"/>
      <c r="C214" s="395" t="s">
        <v>368</v>
      </c>
      <c r="D214" s="453"/>
      <c r="E214" s="153"/>
      <c r="F214" s="153"/>
    </row>
    <row r="215" spans="2:6" ht="18" customHeight="1" x14ac:dyDescent="0.3">
      <c r="B215" s="408">
        <v>8</v>
      </c>
      <c r="C215" s="395" t="s">
        <v>369</v>
      </c>
      <c r="D215" s="453"/>
      <c r="E215" s="153"/>
      <c r="F215" s="153"/>
    </row>
    <row r="216" spans="2:6" ht="18" customHeight="1" x14ac:dyDescent="0.3">
      <c r="B216" s="408"/>
      <c r="C216" s="395" t="s">
        <v>370</v>
      </c>
      <c r="D216" s="453"/>
      <c r="E216" s="153"/>
      <c r="F216" s="153"/>
    </row>
    <row r="217" spans="2:6" ht="18" customHeight="1" thickBot="1" x14ac:dyDescent="0.35">
      <c r="B217" s="409"/>
      <c r="C217" s="399" t="s">
        <v>371</v>
      </c>
      <c r="D217" s="458"/>
      <c r="E217" s="153"/>
      <c r="F217" s="153"/>
    </row>
    <row r="218" spans="2:6" ht="18" customHeight="1" thickBot="1" x14ac:dyDescent="0.35">
      <c r="B218" s="377">
        <v>9</v>
      </c>
      <c r="C218" s="402" t="s">
        <v>329</v>
      </c>
      <c r="D218" s="461">
        <f>SUM(D219:D222)</f>
        <v>17498488</v>
      </c>
      <c r="E218" s="153"/>
      <c r="F218" s="153"/>
    </row>
    <row r="219" spans="2:6" ht="18" customHeight="1" x14ac:dyDescent="0.3">
      <c r="B219" s="410">
        <v>10</v>
      </c>
      <c r="C219" s="400" t="s">
        <v>330</v>
      </c>
      <c r="D219" s="464"/>
      <c r="E219" s="153"/>
      <c r="F219" s="153"/>
    </row>
    <row r="220" spans="2:6" ht="18" customHeight="1" x14ac:dyDescent="0.3">
      <c r="B220" s="408">
        <v>11</v>
      </c>
      <c r="C220" s="395" t="s">
        <v>331</v>
      </c>
      <c r="D220" s="455">
        <v>9832652</v>
      </c>
      <c r="E220" s="153"/>
      <c r="F220" s="153"/>
    </row>
    <row r="221" spans="2:6" ht="18" customHeight="1" x14ac:dyDescent="0.3">
      <c r="B221" s="408">
        <v>12</v>
      </c>
      <c r="C221" s="395" t="s">
        <v>332</v>
      </c>
      <c r="D221" s="455">
        <v>7665836</v>
      </c>
      <c r="E221" s="153"/>
      <c r="F221" s="153"/>
    </row>
    <row r="222" spans="2:6" ht="18" customHeight="1" x14ac:dyDescent="0.3">
      <c r="B222" s="408">
        <v>13</v>
      </c>
      <c r="C222" s="395" t="s">
        <v>333</v>
      </c>
      <c r="D222" s="455"/>
      <c r="E222" s="153"/>
      <c r="F222" s="153"/>
    </row>
    <row r="223" spans="2:6" ht="18" customHeight="1" x14ac:dyDescent="0.3">
      <c r="B223" s="408">
        <v>14</v>
      </c>
      <c r="C223" s="396" t="s">
        <v>334</v>
      </c>
      <c r="D223" s="455"/>
      <c r="E223" s="153"/>
      <c r="F223" s="153"/>
    </row>
    <row r="224" spans="2:6" ht="18" customHeight="1" x14ac:dyDescent="0.3">
      <c r="B224" s="408">
        <v>15</v>
      </c>
      <c r="C224" s="396" t="s">
        <v>335</v>
      </c>
      <c r="D224" s="455">
        <v>5279902</v>
      </c>
      <c r="E224" s="153"/>
      <c r="F224" s="153"/>
    </row>
    <row r="225" spans="2:7" ht="18" customHeight="1" x14ac:dyDescent="0.3">
      <c r="B225" s="408">
        <v>16</v>
      </c>
      <c r="C225" s="396" t="s">
        <v>336</v>
      </c>
      <c r="D225" s="455">
        <v>6843368</v>
      </c>
      <c r="E225" s="153"/>
      <c r="F225" s="153"/>
    </row>
    <row r="226" spans="2:7" ht="18" customHeight="1" x14ac:dyDescent="0.3">
      <c r="B226" s="408">
        <v>17</v>
      </c>
      <c r="C226" s="395" t="s">
        <v>363</v>
      </c>
      <c r="D226" s="455">
        <v>4513144</v>
      </c>
      <c r="E226" s="153"/>
      <c r="F226" s="153"/>
      <c r="G226" s="142"/>
    </row>
    <row r="227" spans="2:7" ht="18" customHeight="1" x14ac:dyDescent="0.3">
      <c r="B227" s="408">
        <v>18</v>
      </c>
      <c r="C227" s="395" t="s">
        <v>364</v>
      </c>
      <c r="D227" s="455">
        <v>1140051</v>
      </c>
      <c r="E227" s="153"/>
      <c r="F227" s="153"/>
    </row>
    <row r="228" spans="2:7" ht="18" customHeight="1" thickBot="1" x14ac:dyDescent="0.35">
      <c r="B228" s="409">
        <v>19</v>
      </c>
      <c r="C228" s="399" t="s">
        <v>365</v>
      </c>
      <c r="D228" s="466">
        <v>410294</v>
      </c>
      <c r="E228" s="153"/>
      <c r="F228" s="153"/>
    </row>
    <row r="229" spans="2:7" ht="18" customHeight="1" thickBot="1" x14ac:dyDescent="0.35">
      <c r="B229" s="377">
        <v>20</v>
      </c>
      <c r="C229" s="404" t="s">
        <v>384</v>
      </c>
      <c r="D229" s="461">
        <f>+SUM(D206:D211)+D213+D214+D216+D217+D218+SUM(D223:D228)</f>
        <v>42701974</v>
      </c>
      <c r="E229" s="153"/>
      <c r="F229" s="153"/>
    </row>
    <row r="230" spans="2:7" ht="18" customHeight="1" x14ac:dyDescent="0.3">
      <c r="B230" s="410"/>
      <c r="C230" s="403" t="s">
        <v>339</v>
      </c>
      <c r="D230" s="469"/>
      <c r="E230" s="153"/>
      <c r="F230" s="153"/>
    </row>
    <row r="231" spans="2:7" ht="18" customHeight="1" x14ac:dyDescent="0.3">
      <c r="B231" s="408"/>
      <c r="C231" s="397" t="s">
        <v>340</v>
      </c>
      <c r="D231" s="453"/>
      <c r="E231" s="153"/>
      <c r="F231" s="153"/>
    </row>
    <row r="232" spans="2:7" ht="18" customHeight="1" x14ac:dyDescent="0.3">
      <c r="B232" s="408">
        <v>21</v>
      </c>
      <c r="C232" s="395" t="s">
        <v>341</v>
      </c>
      <c r="D232" s="455">
        <v>14633114</v>
      </c>
      <c r="E232" s="153"/>
      <c r="F232" s="153"/>
    </row>
    <row r="233" spans="2:7" ht="18" customHeight="1" x14ac:dyDescent="0.3">
      <c r="B233" s="408">
        <v>22</v>
      </c>
      <c r="C233" s="396" t="s">
        <v>342</v>
      </c>
      <c r="D233" s="455"/>
      <c r="E233" s="153"/>
      <c r="F233" s="153"/>
    </row>
    <row r="234" spans="2:7" ht="18" customHeight="1" x14ac:dyDescent="0.3">
      <c r="B234" s="408">
        <v>23</v>
      </c>
      <c r="C234" s="396" t="s">
        <v>343</v>
      </c>
      <c r="D234" s="455">
        <v>6821626</v>
      </c>
      <c r="E234" s="153"/>
      <c r="F234" s="153"/>
    </row>
    <row r="235" spans="2:7" ht="18" customHeight="1" x14ac:dyDescent="0.3">
      <c r="B235" s="408">
        <v>24</v>
      </c>
      <c r="C235" s="396" t="s">
        <v>344</v>
      </c>
      <c r="D235" s="455">
        <v>520032</v>
      </c>
      <c r="E235" s="153"/>
      <c r="F235" s="153"/>
    </row>
    <row r="236" spans="2:7" ht="18" customHeight="1" x14ac:dyDescent="0.3">
      <c r="B236" s="408">
        <v>25</v>
      </c>
      <c r="C236" s="395" t="s">
        <v>345</v>
      </c>
      <c r="D236" s="455"/>
      <c r="E236" s="153"/>
      <c r="F236" s="153"/>
    </row>
    <row r="237" spans="2:7" ht="18" customHeight="1" thickBot="1" x14ac:dyDescent="0.35">
      <c r="B237" s="409">
        <v>26</v>
      </c>
      <c r="C237" s="405" t="s">
        <v>346</v>
      </c>
      <c r="D237" s="466">
        <v>3555652</v>
      </c>
      <c r="E237" s="153"/>
      <c r="F237" s="153"/>
    </row>
    <row r="238" spans="2:7" ht="18" customHeight="1" thickBot="1" x14ac:dyDescent="0.35">
      <c r="B238" s="377">
        <v>27</v>
      </c>
      <c r="C238" s="404" t="s">
        <v>385</v>
      </c>
      <c r="D238" s="461">
        <f>SUM(D232:D237)</f>
        <v>25530424</v>
      </c>
      <c r="E238" s="153"/>
      <c r="F238" s="153"/>
    </row>
    <row r="239" spans="2:7" ht="18" customHeight="1" x14ac:dyDescent="0.3">
      <c r="B239" s="410"/>
      <c r="C239" s="403" t="s">
        <v>360</v>
      </c>
      <c r="D239" s="472"/>
      <c r="E239" s="153"/>
      <c r="F239" s="153"/>
    </row>
    <row r="240" spans="2:7" ht="18" customHeight="1" x14ac:dyDescent="0.3">
      <c r="B240" s="408">
        <v>28</v>
      </c>
      <c r="C240" s="395" t="s">
        <v>361</v>
      </c>
      <c r="D240" s="455">
        <v>500200</v>
      </c>
      <c r="E240" s="153"/>
      <c r="F240" s="153"/>
    </row>
    <row r="241" spans="2:7" ht="18" customHeight="1" x14ac:dyDescent="0.3">
      <c r="B241" s="408">
        <v>29</v>
      </c>
      <c r="C241" s="395" t="s">
        <v>350</v>
      </c>
      <c r="D241" s="455">
        <v>6654167</v>
      </c>
      <c r="E241" s="153"/>
      <c r="F241" s="153"/>
    </row>
    <row r="242" spans="2:7" ht="18" customHeight="1" x14ac:dyDescent="0.3">
      <c r="B242" s="408">
        <v>30</v>
      </c>
      <c r="C242" s="396" t="s">
        <v>351</v>
      </c>
      <c r="D242" s="455">
        <v>727580</v>
      </c>
      <c r="E242" s="153"/>
      <c r="F242" s="153"/>
    </row>
    <row r="243" spans="2:7" ht="18" customHeight="1" thickBot="1" x14ac:dyDescent="0.35">
      <c r="B243" s="409">
        <v>31</v>
      </c>
      <c r="C243" s="405" t="s">
        <v>352</v>
      </c>
      <c r="D243" s="466">
        <v>9289603</v>
      </c>
      <c r="E243" s="153"/>
      <c r="F243" s="153"/>
    </row>
    <row r="244" spans="2:7" ht="18" customHeight="1" thickBot="1" x14ac:dyDescent="0.35">
      <c r="B244" s="377">
        <v>32</v>
      </c>
      <c r="C244" s="404" t="s">
        <v>386</v>
      </c>
      <c r="D244" s="461">
        <f>SUM(D240:D243)</f>
        <v>17171550</v>
      </c>
      <c r="E244" s="153"/>
      <c r="F244" s="153"/>
    </row>
    <row r="245" spans="2:7" ht="18" customHeight="1" thickBot="1" x14ac:dyDescent="0.35">
      <c r="B245" s="377">
        <v>33</v>
      </c>
      <c r="C245" s="404" t="s">
        <v>354</v>
      </c>
      <c r="D245" s="461">
        <f>+D238+D244</f>
        <v>42701974</v>
      </c>
      <c r="E245" s="153"/>
      <c r="F245" s="153"/>
    </row>
    <row r="246" spans="2:7" x14ac:dyDescent="0.3">
      <c r="B246" s="203"/>
      <c r="C246" s="122"/>
      <c r="D246" s="163"/>
      <c r="E246" s="153"/>
      <c r="F246" s="153"/>
    </row>
    <row r="247" spans="2:7" x14ac:dyDescent="0.3">
      <c r="B247" s="941"/>
      <c r="C247" s="942"/>
      <c r="D247" s="942"/>
      <c r="E247" s="942"/>
      <c r="F247" s="942"/>
      <c r="G247" s="942"/>
    </row>
    <row r="248" spans="2:7" ht="13.8" thickBot="1" x14ac:dyDescent="0.35">
      <c r="B248" s="942"/>
      <c r="C248" s="942"/>
      <c r="D248" s="942"/>
      <c r="E248" s="124"/>
      <c r="F248" s="124"/>
      <c r="G248" s="124"/>
    </row>
    <row r="249" spans="2:7" ht="13.8" thickBot="1" x14ac:dyDescent="0.35">
      <c r="B249" s="944" t="s">
        <v>372</v>
      </c>
      <c r="C249" s="945"/>
      <c r="D249" s="485"/>
      <c r="E249" s="142"/>
      <c r="F249" s="142"/>
    </row>
    <row r="250" spans="2:7" ht="13.2" customHeight="1" x14ac:dyDescent="0.3">
      <c r="B250" s="925" t="s">
        <v>311</v>
      </c>
      <c r="C250" s="928" t="s">
        <v>312</v>
      </c>
      <c r="D250" s="936" t="s">
        <v>357</v>
      </c>
      <c r="E250" s="203"/>
      <c r="F250" s="203"/>
    </row>
    <row r="251" spans="2:7" x14ac:dyDescent="0.3">
      <c r="B251" s="926"/>
      <c r="C251" s="915"/>
      <c r="D251" s="937"/>
      <c r="E251" s="123"/>
      <c r="F251" s="123"/>
    </row>
    <row r="252" spans="2:7" ht="13.8" thickBot="1" x14ac:dyDescent="0.35">
      <c r="B252" s="927"/>
      <c r="C252" s="929"/>
      <c r="D252" s="938"/>
      <c r="E252" s="123"/>
      <c r="F252" s="123"/>
    </row>
    <row r="253" spans="2:7" ht="18" customHeight="1" x14ac:dyDescent="0.3">
      <c r="B253" s="406"/>
      <c r="C253" s="407" t="s">
        <v>317</v>
      </c>
      <c r="D253" s="450"/>
      <c r="E253" s="153"/>
      <c r="F253" s="153"/>
    </row>
    <row r="254" spans="2:7" ht="18" customHeight="1" x14ac:dyDescent="0.3">
      <c r="B254" s="408">
        <v>1</v>
      </c>
      <c r="C254" s="395" t="s">
        <v>318</v>
      </c>
      <c r="D254" s="453"/>
      <c r="E254" s="153"/>
      <c r="F254" s="153"/>
    </row>
    <row r="255" spans="2:7" ht="18" customHeight="1" x14ac:dyDescent="0.3">
      <c r="B255" s="408">
        <v>2</v>
      </c>
      <c r="C255" s="395" t="s">
        <v>319</v>
      </c>
      <c r="D255" s="454">
        <v>27378.598420000002</v>
      </c>
      <c r="E255" s="153"/>
      <c r="F255" s="153"/>
    </row>
    <row r="256" spans="2:7" ht="18" customHeight="1" x14ac:dyDescent="0.3">
      <c r="B256" s="408">
        <v>3</v>
      </c>
      <c r="C256" s="395" t="s">
        <v>320</v>
      </c>
      <c r="D256" s="455"/>
      <c r="E256" s="153"/>
      <c r="F256" s="153"/>
    </row>
    <row r="257" spans="2:6" ht="18" customHeight="1" x14ac:dyDescent="0.3">
      <c r="B257" s="408">
        <v>4</v>
      </c>
      <c r="C257" s="395" t="s">
        <v>272</v>
      </c>
      <c r="D257" s="455">
        <v>329708.17220789875</v>
      </c>
      <c r="E257" s="153"/>
      <c r="F257" s="153"/>
    </row>
    <row r="258" spans="2:6" ht="18" customHeight="1" x14ac:dyDescent="0.3">
      <c r="B258" s="408">
        <v>5</v>
      </c>
      <c r="C258" s="395" t="s">
        <v>366</v>
      </c>
      <c r="D258" s="455">
        <v>1071181.5414799999</v>
      </c>
      <c r="E258" s="153"/>
      <c r="F258" s="153"/>
    </row>
    <row r="259" spans="2:6" ht="18" customHeight="1" x14ac:dyDescent="0.3">
      <c r="B259" s="408">
        <v>6</v>
      </c>
      <c r="C259" s="395" t="s">
        <v>322</v>
      </c>
      <c r="D259" s="453"/>
      <c r="E259" s="153"/>
      <c r="F259" s="153"/>
    </row>
    <row r="260" spans="2:6" ht="18" customHeight="1" x14ac:dyDescent="0.3">
      <c r="B260" s="408">
        <v>7</v>
      </c>
      <c r="C260" s="395" t="s">
        <v>323</v>
      </c>
      <c r="D260" s="453"/>
      <c r="E260" s="153"/>
      <c r="F260" s="153"/>
    </row>
    <row r="261" spans="2:6" ht="18" customHeight="1" x14ac:dyDescent="0.3">
      <c r="B261" s="408"/>
      <c r="C261" s="395" t="s">
        <v>367</v>
      </c>
      <c r="D261" s="453">
        <v>544260.05000000005</v>
      </c>
      <c r="E261" s="153"/>
      <c r="F261" s="153"/>
    </row>
    <row r="262" spans="2:6" ht="18" customHeight="1" x14ac:dyDescent="0.3">
      <c r="B262" s="408"/>
      <c r="C262" s="395" t="s">
        <v>368</v>
      </c>
      <c r="D262" s="453"/>
      <c r="E262" s="153"/>
      <c r="F262" s="153"/>
    </row>
    <row r="263" spans="2:6" ht="18" customHeight="1" x14ac:dyDescent="0.3">
      <c r="B263" s="408">
        <v>8</v>
      </c>
      <c r="C263" s="395" t="s">
        <v>369</v>
      </c>
      <c r="D263" s="453"/>
      <c r="E263" s="153"/>
      <c r="F263" s="153"/>
    </row>
    <row r="264" spans="2:6" ht="18" customHeight="1" x14ac:dyDescent="0.3">
      <c r="B264" s="408"/>
      <c r="C264" s="395" t="s">
        <v>370</v>
      </c>
      <c r="D264" s="453"/>
      <c r="E264" s="153"/>
      <c r="F264" s="153"/>
    </row>
    <row r="265" spans="2:6" ht="18" customHeight="1" thickBot="1" x14ac:dyDescent="0.35">
      <c r="B265" s="409"/>
      <c r="C265" s="399" t="s">
        <v>371</v>
      </c>
      <c r="D265" s="458"/>
      <c r="E265" s="153"/>
      <c r="F265" s="153"/>
    </row>
    <row r="266" spans="2:6" ht="18" customHeight="1" thickBot="1" x14ac:dyDescent="0.35">
      <c r="B266" s="377">
        <v>9</v>
      </c>
      <c r="C266" s="402" t="s">
        <v>329</v>
      </c>
      <c r="D266" s="461">
        <f>SUM(D267:D270)</f>
        <v>6433921.985268875</v>
      </c>
      <c r="E266" s="153"/>
      <c r="F266" s="153"/>
    </row>
    <row r="267" spans="2:6" ht="18" customHeight="1" x14ac:dyDescent="0.3">
      <c r="B267" s="410">
        <v>10</v>
      </c>
      <c r="C267" s="400" t="s">
        <v>330</v>
      </c>
      <c r="D267" s="464">
        <v>3179774.6502688746</v>
      </c>
      <c r="E267" s="153"/>
      <c r="F267" s="153"/>
    </row>
    <row r="268" spans="2:6" ht="18" customHeight="1" x14ac:dyDescent="0.3">
      <c r="B268" s="408">
        <v>11</v>
      </c>
      <c r="C268" s="395" t="s">
        <v>331</v>
      </c>
      <c r="D268" s="455">
        <v>3244903.2489999998</v>
      </c>
      <c r="E268" s="153"/>
      <c r="F268" s="153"/>
    </row>
    <row r="269" spans="2:6" ht="18" customHeight="1" x14ac:dyDescent="0.3">
      <c r="B269" s="408">
        <v>12</v>
      </c>
      <c r="C269" s="395" t="s">
        <v>332</v>
      </c>
      <c r="D269" s="455">
        <v>9244.0859999999993</v>
      </c>
      <c r="E269" s="153"/>
      <c r="F269" s="153"/>
    </row>
    <row r="270" spans="2:6" ht="18" customHeight="1" x14ac:dyDescent="0.3">
      <c r="B270" s="408">
        <v>13</v>
      </c>
      <c r="C270" s="395" t="s">
        <v>333</v>
      </c>
      <c r="D270" s="455"/>
      <c r="E270" s="153"/>
      <c r="F270" s="153"/>
    </row>
    <row r="271" spans="2:6" ht="18" customHeight="1" x14ac:dyDescent="0.3">
      <c r="B271" s="408">
        <v>14</v>
      </c>
      <c r="C271" s="396" t="s">
        <v>334</v>
      </c>
      <c r="D271" s="455"/>
      <c r="E271" s="153"/>
      <c r="F271" s="153"/>
    </row>
    <row r="272" spans="2:6" ht="18" customHeight="1" x14ac:dyDescent="0.3">
      <c r="B272" s="408">
        <v>15</v>
      </c>
      <c r="C272" s="396" t="s">
        <v>335</v>
      </c>
      <c r="D272" s="455">
        <v>514122.73</v>
      </c>
      <c r="E272" s="153"/>
      <c r="F272" s="153"/>
    </row>
    <row r="273" spans="2:6" ht="18" customHeight="1" x14ac:dyDescent="0.3">
      <c r="B273" s="408">
        <v>16</v>
      </c>
      <c r="C273" s="396" t="s">
        <v>336</v>
      </c>
      <c r="D273" s="455">
        <v>1321254.1029999999</v>
      </c>
      <c r="E273" s="153"/>
      <c r="F273" s="153"/>
    </row>
    <row r="274" spans="2:6" ht="18" customHeight="1" x14ac:dyDescent="0.3">
      <c r="B274" s="408">
        <v>17</v>
      </c>
      <c r="C274" s="395" t="s">
        <v>363</v>
      </c>
      <c r="D274" s="455">
        <v>96104.966</v>
      </c>
      <c r="E274" s="153"/>
      <c r="F274" s="153"/>
    </row>
    <row r="275" spans="2:6" ht="18" customHeight="1" x14ac:dyDescent="0.3">
      <c r="B275" s="408">
        <v>18</v>
      </c>
      <c r="C275" s="395" t="s">
        <v>364</v>
      </c>
      <c r="D275" s="455"/>
      <c r="E275" s="153"/>
      <c r="F275" s="153"/>
    </row>
    <row r="276" spans="2:6" ht="18" customHeight="1" thickBot="1" x14ac:dyDescent="0.35">
      <c r="B276" s="409">
        <v>19</v>
      </c>
      <c r="C276" s="399" t="s">
        <v>365</v>
      </c>
      <c r="D276" s="466">
        <v>71918.535999999993</v>
      </c>
      <c r="E276" s="153"/>
      <c r="F276" s="153"/>
    </row>
    <row r="277" spans="2:6" ht="18" customHeight="1" thickBot="1" x14ac:dyDescent="0.35">
      <c r="B277" s="377">
        <v>20</v>
      </c>
      <c r="C277" s="404" t="s">
        <v>384</v>
      </c>
      <c r="D277" s="461">
        <f>+SUM(D254:D259)+D261+D262+D264+D265+D266+SUM(D271:D276)</f>
        <v>10409850.682376772</v>
      </c>
      <c r="E277" s="153"/>
      <c r="F277" s="153"/>
    </row>
    <row r="278" spans="2:6" ht="18" customHeight="1" x14ac:dyDescent="0.3">
      <c r="B278" s="410"/>
      <c r="C278" s="403" t="s">
        <v>339</v>
      </c>
      <c r="D278" s="469"/>
      <c r="E278" s="153"/>
      <c r="F278" s="153"/>
    </row>
    <row r="279" spans="2:6" ht="18" customHeight="1" x14ac:dyDescent="0.3">
      <c r="B279" s="408"/>
      <c r="C279" s="397" t="s">
        <v>340</v>
      </c>
      <c r="D279" s="453"/>
      <c r="E279" s="153"/>
      <c r="F279" s="153"/>
    </row>
    <row r="280" spans="2:6" ht="18" customHeight="1" x14ac:dyDescent="0.3">
      <c r="B280" s="408">
        <v>21</v>
      </c>
      <c r="C280" s="395" t="s">
        <v>341</v>
      </c>
      <c r="D280" s="455">
        <v>3249134.9380000001</v>
      </c>
      <c r="E280" s="153"/>
      <c r="F280" s="153"/>
    </row>
    <row r="281" spans="2:6" ht="18" customHeight="1" x14ac:dyDescent="0.3">
      <c r="B281" s="408">
        <v>22</v>
      </c>
      <c r="C281" s="396" t="s">
        <v>342</v>
      </c>
      <c r="D281" s="455">
        <v>92256.947650000002</v>
      </c>
      <c r="E281" s="153"/>
      <c r="F281" s="153"/>
    </row>
    <row r="282" spans="2:6" ht="18" customHeight="1" x14ac:dyDescent="0.3">
      <c r="B282" s="408">
        <v>23</v>
      </c>
      <c r="C282" s="396" t="s">
        <v>343</v>
      </c>
      <c r="D282" s="455">
        <v>513045.28700000001</v>
      </c>
      <c r="E282" s="153"/>
      <c r="F282" s="153"/>
    </row>
    <row r="283" spans="2:6" ht="18" customHeight="1" x14ac:dyDescent="0.3">
      <c r="B283" s="408">
        <v>24</v>
      </c>
      <c r="C283" s="396" t="s">
        <v>344</v>
      </c>
      <c r="D283" s="455">
        <v>0</v>
      </c>
      <c r="E283" s="153"/>
      <c r="F283" s="153"/>
    </row>
    <row r="284" spans="2:6" ht="18" customHeight="1" x14ac:dyDescent="0.3">
      <c r="B284" s="408">
        <v>25</v>
      </c>
      <c r="C284" s="395" t="s">
        <v>345</v>
      </c>
      <c r="D284" s="455">
        <v>18982.804</v>
      </c>
      <c r="E284" s="153"/>
      <c r="F284" s="153"/>
    </row>
    <row r="285" spans="2:6" ht="18" customHeight="1" thickBot="1" x14ac:dyDescent="0.35">
      <c r="B285" s="409">
        <v>26</v>
      </c>
      <c r="C285" s="405" t="s">
        <v>346</v>
      </c>
      <c r="D285" s="466">
        <v>1514034.919</v>
      </c>
      <c r="E285" s="153"/>
      <c r="F285" s="153"/>
    </row>
    <row r="286" spans="2:6" ht="18" customHeight="1" thickBot="1" x14ac:dyDescent="0.35">
      <c r="B286" s="377">
        <v>27</v>
      </c>
      <c r="C286" s="404" t="s">
        <v>385</v>
      </c>
      <c r="D286" s="461">
        <f>SUM(D280:D285)</f>
        <v>5387454.8956500003</v>
      </c>
      <c r="E286" s="153"/>
      <c r="F286" s="153"/>
    </row>
    <row r="287" spans="2:6" ht="18" customHeight="1" x14ac:dyDescent="0.3">
      <c r="B287" s="410"/>
      <c r="C287" s="403" t="s">
        <v>360</v>
      </c>
      <c r="D287" s="472"/>
      <c r="E287" s="153"/>
      <c r="F287" s="153"/>
    </row>
    <row r="288" spans="2:6" ht="18" customHeight="1" x14ac:dyDescent="0.3">
      <c r="B288" s="408">
        <v>28</v>
      </c>
      <c r="C288" s="395" t="s">
        <v>361</v>
      </c>
      <c r="D288" s="455">
        <v>2198315.5150000001</v>
      </c>
      <c r="E288" s="153"/>
      <c r="F288" s="153"/>
    </row>
    <row r="289" spans="2:9" ht="18" customHeight="1" x14ac:dyDescent="0.3">
      <c r="B289" s="408">
        <v>29</v>
      </c>
      <c r="C289" s="395" t="s">
        <v>350</v>
      </c>
      <c r="D289" s="455">
        <v>-24198.262999999999</v>
      </c>
      <c r="E289" s="153"/>
      <c r="F289" s="153"/>
    </row>
    <row r="290" spans="2:9" ht="18" customHeight="1" x14ac:dyDescent="0.3">
      <c r="B290" s="408">
        <v>30</v>
      </c>
      <c r="C290" s="396" t="s">
        <v>351</v>
      </c>
      <c r="D290" s="455">
        <v>856105.42700000003</v>
      </c>
      <c r="E290" s="153"/>
      <c r="F290" s="153"/>
    </row>
    <row r="291" spans="2:9" ht="18" customHeight="1" thickBot="1" x14ac:dyDescent="0.35">
      <c r="B291" s="409">
        <v>31</v>
      </c>
      <c r="C291" s="405" t="s">
        <v>352</v>
      </c>
      <c r="D291" s="466">
        <v>1992173.1029999999</v>
      </c>
      <c r="E291" s="153"/>
      <c r="F291" s="153"/>
    </row>
    <row r="292" spans="2:9" ht="18" customHeight="1" thickBot="1" x14ac:dyDescent="0.35">
      <c r="B292" s="377">
        <v>32</v>
      </c>
      <c r="C292" s="404" t="s">
        <v>386</v>
      </c>
      <c r="D292" s="461">
        <f>SUM(D288:D291)</f>
        <v>5022395.7820000006</v>
      </c>
      <c r="E292" s="153"/>
      <c r="F292" s="153"/>
    </row>
    <row r="293" spans="2:9" ht="18" customHeight="1" thickBot="1" x14ac:dyDescent="0.35">
      <c r="B293" s="377">
        <v>33</v>
      </c>
      <c r="C293" s="404" t="s">
        <v>354</v>
      </c>
      <c r="D293" s="461">
        <f>+D286+D292</f>
        <v>10409850.677650001</v>
      </c>
      <c r="E293" s="153"/>
      <c r="F293" s="153"/>
    </row>
    <row r="294" spans="2:9" x14ac:dyDescent="0.3">
      <c r="B294" s="203"/>
      <c r="C294" s="122"/>
      <c r="D294" s="163"/>
      <c r="E294" s="153"/>
      <c r="F294" s="153"/>
    </row>
    <row r="295" spans="2:9" x14ac:dyDescent="0.3">
      <c r="B295" s="941"/>
      <c r="C295" s="942"/>
      <c r="D295" s="942"/>
      <c r="E295" s="942"/>
      <c r="F295" s="942"/>
      <c r="G295" s="942"/>
    </row>
    <row r="296" spans="2:9" ht="13.8" thickBot="1" x14ac:dyDescent="0.35">
      <c r="B296" s="943"/>
      <c r="C296" s="943"/>
      <c r="D296" s="484"/>
      <c r="E296" s="124"/>
      <c r="F296" s="124"/>
      <c r="G296" s="124"/>
    </row>
    <row r="297" spans="2:9" ht="13.8" thickBot="1" x14ac:dyDescent="0.35">
      <c r="B297" s="944" t="s">
        <v>18</v>
      </c>
      <c r="C297" s="945"/>
      <c r="D297" s="485"/>
      <c r="E297" s="142"/>
      <c r="F297" s="142"/>
      <c r="G297" s="142"/>
    </row>
    <row r="298" spans="2:9" ht="13.2" customHeight="1" x14ac:dyDescent="0.3">
      <c r="B298" s="925" t="s">
        <v>311</v>
      </c>
      <c r="C298" s="928" t="s">
        <v>312</v>
      </c>
      <c r="D298" s="936" t="s">
        <v>357</v>
      </c>
      <c r="E298" s="203"/>
      <c r="F298" s="203"/>
    </row>
    <row r="299" spans="2:9" x14ac:dyDescent="0.3">
      <c r="B299" s="926"/>
      <c r="C299" s="915"/>
      <c r="D299" s="937"/>
      <c r="E299" s="123"/>
      <c r="F299" s="123"/>
    </row>
    <row r="300" spans="2:9" ht="13.8" thickBot="1" x14ac:dyDescent="0.35">
      <c r="B300" s="927"/>
      <c r="C300" s="929"/>
      <c r="D300" s="938"/>
      <c r="E300" s="123"/>
      <c r="F300" s="123"/>
    </row>
    <row r="301" spans="2:9" ht="18" customHeight="1" x14ac:dyDescent="0.3">
      <c r="B301" s="406"/>
      <c r="C301" s="407" t="s">
        <v>317</v>
      </c>
      <c r="D301" s="450"/>
      <c r="E301" s="153"/>
      <c r="F301" s="153"/>
    </row>
    <row r="302" spans="2:9" ht="18" customHeight="1" x14ac:dyDescent="0.3">
      <c r="B302" s="408">
        <v>1</v>
      </c>
      <c r="C302" s="395" t="s">
        <v>318</v>
      </c>
      <c r="D302" s="453">
        <v>360508</v>
      </c>
      <c r="E302" s="153"/>
      <c r="F302" s="153"/>
      <c r="H302" s="148"/>
      <c r="I302" s="142"/>
    </row>
    <row r="303" spans="2:9" ht="18" customHeight="1" x14ac:dyDescent="0.3">
      <c r="B303" s="408">
        <v>2</v>
      </c>
      <c r="C303" s="395" t="s">
        <v>319</v>
      </c>
      <c r="D303" s="454">
        <v>662716.49549535476</v>
      </c>
      <c r="E303" s="153"/>
      <c r="F303" s="153"/>
      <c r="H303" s="148"/>
      <c r="I303" s="142"/>
    </row>
    <row r="304" spans="2:9" ht="18" customHeight="1" x14ac:dyDescent="0.3">
      <c r="B304" s="408">
        <v>3</v>
      </c>
      <c r="C304" s="395" t="s">
        <v>320</v>
      </c>
      <c r="D304" s="455"/>
      <c r="E304" s="153"/>
      <c r="F304" s="153"/>
      <c r="H304" s="148"/>
      <c r="I304" s="142"/>
    </row>
    <row r="305" spans="2:9" ht="18" customHeight="1" x14ac:dyDescent="0.3">
      <c r="B305" s="408">
        <v>4</v>
      </c>
      <c r="C305" s="395" t="s">
        <v>272</v>
      </c>
      <c r="D305" s="455">
        <v>374365</v>
      </c>
      <c r="E305" s="153"/>
      <c r="F305" s="153"/>
      <c r="H305" s="148"/>
      <c r="I305" s="142"/>
    </row>
    <row r="306" spans="2:9" ht="18" customHeight="1" x14ac:dyDescent="0.3">
      <c r="B306" s="408">
        <v>5</v>
      </c>
      <c r="C306" s="395" t="s">
        <v>271</v>
      </c>
      <c r="D306" s="455">
        <v>305911</v>
      </c>
      <c r="E306" s="153"/>
      <c r="F306" s="153"/>
      <c r="H306" s="148"/>
      <c r="I306" s="142"/>
    </row>
    <row r="307" spans="2:9" ht="18" customHeight="1" x14ac:dyDescent="0.3">
      <c r="B307" s="408">
        <v>6</v>
      </c>
      <c r="C307" s="395" t="s">
        <v>322</v>
      </c>
      <c r="D307" s="453"/>
      <c r="E307" s="153"/>
      <c r="F307" s="153"/>
      <c r="H307" s="148"/>
      <c r="I307" s="142"/>
    </row>
    <row r="308" spans="2:9" ht="18" customHeight="1" x14ac:dyDescent="0.3">
      <c r="B308" s="408">
        <v>7</v>
      </c>
      <c r="C308" s="395" t="s">
        <v>323</v>
      </c>
      <c r="D308" s="453"/>
      <c r="E308" s="153"/>
      <c r="F308" s="153"/>
      <c r="H308" s="148"/>
      <c r="I308" s="142"/>
    </row>
    <row r="309" spans="2:9" ht="18" customHeight="1" x14ac:dyDescent="0.3">
      <c r="B309" s="408"/>
      <c r="C309" s="395" t="s">
        <v>324</v>
      </c>
      <c r="D309" s="453"/>
      <c r="E309" s="153"/>
      <c r="F309" s="153"/>
      <c r="H309" s="148"/>
      <c r="I309" s="142"/>
    </row>
    <row r="310" spans="2:9" ht="18" customHeight="1" x14ac:dyDescent="0.3">
      <c r="B310" s="408"/>
      <c r="C310" s="395" t="s">
        <v>325</v>
      </c>
      <c r="D310" s="453"/>
      <c r="E310" s="153"/>
      <c r="F310" s="153"/>
      <c r="H310" s="148"/>
      <c r="I310" s="142"/>
    </row>
    <row r="311" spans="2:9" ht="18" customHeight="1" x14ac:dyDescent="0.3">
      <c r="B311" s="408">
        <v>8</v>
      </c>
      <c r="C311" s="395" t="s">
        <v>326</v>
      </c>
      <c r="D311" s="453"/>
      <c r="E311" s="153"/>
      <c r="F311" s="153"/>
      <c r="H311" s="148"/>
      <c r="I311" s="142"/>
    </row>
    <row r="312" spans="2:9" ht="18" customHeight="1" x14ac:dyDescent="0.3">
      <c r="B312" s="408"/>
      <c r="C312" s="395" t="s">
        <v>327</v>
      </c>
      <c r="D312" s="453"/>
      <c r="E312" s="153"/>
      <c r="F312" s="153"/>
      <c r="H312" s="148"/>
      <c r="I312" s="142"/>
    </row>
    <row r="313" spans="2:9" ht="18" customHeight="1" thickBot="1" x14ac:dyDescent="0.35">
      <c r="B313" s="409"/>
      <c r="C313" s="399" t="s">
        <v>328</v>
      </c>
      <c r="D313" s="458"/>
      <c r="E313" s="153"/>
      <c r="F313" s="153"/>
      <c r="H313" s="148"/>
      <c r="I313" s="142"/>
    </row>
    <row r="314" spans="2:9" ht="18" customHeight="1" thickBot="1" x14ac:dyDescent="0.35">
      <c r="B314" s="377">
        <v>9</v>
      </c>
      <c r="C314" s="402" t="s">
        <v>329</v>
      </c>
      <c r="D314" s="461">
        <f>SUM(D315:D318)</f>
        <v>12344405</v>
      </c>
      <c r="E314" s="153"/>
      <c r="F314" s="153"/>
      <c r="H314" s="148"/>
      <c r="I314" s="142"/>
    </row>
    <row r="315" spans="2:9" ht="18" customHeight="1" x14ac:dyDescent="0.3">
      <c r="B315" s="410">
        <v>10</v>
      </c>
      <c r="C315" s="400" t="s">
        <v>330</v>
      </c>
      <c r="D315" s="464">
        <v>4822415</v>
      </c>
      <c r="E315" s="153"/>
      <c r="F315" s="153"/>
      <c r="H315" s="148"/>
      <c r="I315" s="142"/>
    </row>
    <row r="316" spans="2:9" ht="18" customHeight="1" x14ac:dyDescent="0.3">
      <c r="B316" s="408">
        <v>11</v>
      </c>
      <c r="C316" s="395" t="s">
        <v>331</v>
      </c>
      <c r="D316" s="455">
        <v>6542710</v>
      </c>
      <c r="E316" s="153"/>
      <c r="F316" s="153"/>
      <c r="H316" s="148"/>
      <c r="I316" s="142"/>
    </row>
    <row r="317" spans="2:9" ht="18" customHeight="1" x14ac:dyDescent="0.3">
      <c r="B317" s="408">
        <v>12</v>
      </c>
      <c r="C317" s="395" t="s">
        <v>332</v>
      </c>
      <c r="D317" s="455">
        <v>979280</v>
      </c>
      <c r="E317" s="153"/>
      <c r="F317" s="153"/>
      <c r="H317" s="148"/>
      <c r="I317" s="142"/>
    </row>
    <row r="318" spans="2:9" ht="18" customHeight="1" x14ac:dyDescent="0.3">
      <c r="B318" s="408">
        <v>13</v>
      </c>
      <c r="C318" s="395" t="s">
        <v>333</v>
      </c>
      <c r="D318" s="455"/>
      <c r="E318" s="153"/>
      <c r="F318" s="153"/>
      <c r="H318" s="148"/>
      <c r="I318" s="142"/>
    </row>
    <row r="319" spans="2:9" ht="18" customHeight="1" x14ac:dyDescent="0.3">
      <c r="B319" s="408">
        <v>14</v>
      </c>
      <c r="C319" s="396" t="s">
        <v>334</v>
      </c>
      <c r="D319" s="455"/>
      <c r="E319" s="153"/>
      <c r="F319" s="153"/>
      <c r="H319" s="148"/>
      <c r="I319" s="142"/>
    </row>
    <row r="320" spans="2:9" ht="18" customHeight="1" x14ac:dyDescent="0.3">
      <c r="B320" s="408">
        <v>15</v>
      </c>
      <c r="C320" s="396" t="s">
        <v>335</v>
      </c>
      <c r="D320" s="455">
        <v>3314821.8879173547</v>
      </c>
      <c r="E320" s="153"/>
      <c r="F320" s="153"/>
      <c r="H320" s="148"/>
      <c r="I320" s="142"/>
    </row>
    <row r="321" spans="2:9" ht="18" customHeight="1" x14ac:dyDescent="0.3">
      <c r="B321" s="408">
        <v>16</v>
      </c>
      <c r="C321" s="396" t="s">
        <v>336</v>
      </c>
      <c r="D321" s="455">
        <v>2864315</v>
      </c>
      <c r="E321" s="153"/>
      <c r="F321" s="153"/>
      <c r="H321" s="148"/>
      <c r="I321" s="142"/>
    </row>
    <row r="322" spans="2:9" ht="18" customHeight="1" x14ac:dyDescent="0.3">
      <c r="B322" s="408">
        <v>17</v>
      </c>
      <c r="C322" s="395" t="s">
        <v>184</v>
      </c>
      <c r="D322" s="455">
        <v>724812.21356084896</v>
      </c>
      <c r="E322" s="153"/>
      <c r="F322" s="153"/>
      <c r="H322" s="148"/>
      <c r="I322" s="142"/>
    </row>
    <row r="323" spans="2:9" ht="18" customHeight="1" x14ac:dyDescent="0.3">
      <c r="B323" s="408">
        <v>18</v>
      </c>
      <c r="C323" s="395" t="s">
        <v>337</v>
      </c>
      <c r="D323" s="455">
        <v>788305</v>
      </c>
      <c r="E323" s="153"/>
      <c r="F323" s="153"/>
      <c r="H323" s="148"/>
      <c r="I323" s="142"/>
    </row>
    <row r="324" spans="2:9" ht="18" customHeight="1" thickBot="1" x14ac:dyDescent="0.35">
      <c r="B324" s="409">
        <v>19</v>
      </c>
      <c r="C324" s="399" t="s">
        <v>190</v>
      </c>
      <c r="D324" s="466">
        <v>450736</v>
      </c>
      <c r="E324" s="153"/>
      <c r="F324" s="153"/>
      <c r="H324" s="148"/>
      <c r="I324" s="142"/>
    </row>
    <row r="325" spans="2:9" ht="18" customHeight="1" thickBot="1" x14ac:dyDescent="0.35">
      <c r="B325" s="377">
        <v>20</v>
      </c>
      <c r="C325" s="404" t="s">
        <v>384</v>
      </c>
      <c r="D325" s="461">
        <f>+SUM(D302:D307)+D309+D310+D312+D313+D314+SUM(D319:D324)</f>
        <v>22190895.596973561</v>
      </c>
      <c r="E325" s="153"/>
      <c r="F325" s="153"/>
      <c r="H325" s="148"/>
      <c r="I325" s="142"/>
    </row>
    <row r="326" spans="2:9" ht="18" customHeight="1" x14ac:dyDescent="0.3">
      <c r="B326" s="410"/>
      <c r="C326" s="403" t="s">
        <v>339</v>
      </c>
      <c r="D326" s="469"/>
      <c r="E326" s="153"/>
      <c r="F326" s="153"/>
      <c r="H326" s="148"/>
      <c r="I326" s="142"/>
    </row>
    <row r="327" spans="2:9" ht="18" customHeight="1" x14ac:dyDescent="0.3">
      <c r="B327" s="408"/>
      <c r="C327" s="397" t="s">
        <v>340</v>
      </c>
      <c r="D327" s="453"/>
      <c r="E327" s="153"/>
      <c r="F327" s="153"/>
      <c r="H327" s="148"/>
      <c r="I327" s="142"/>
    </row>
    <row r="328" spans="2:9" ht="18" customHeight="1" x14ac:dyDescent="0.3">
      <c r="B328" s="408">
        <v>21</v>
      </c>
      <c r="C328" s="395" t="s">
        <v>341</v>
      </c>
      <c r="D328" s="455">
        <v>10226176</v>
      </c>
      <c r="E328" s="153"/>
      <c r="F328" s="153"/>
      <c r="H328" s="148"/>
      <c r="I328" s="142"/>
    </row>
    <row r="329" spans="2:9" ht="18" customHeight="1" x14ac:dyDescent="0.3">
      <c r="B329" s="408">
        <v>22</v>
      </c>
      <c r="C329" s="396" t="s">
        <v>342</v>
      </c>
      <c r="D329" s="455">
        <v>117589</v>
      </c>
      <c r="E329" s="153"/>
      <c r="F329" s="153"/>
      <c r="H329" s="148"/>
      <c r="I329" s="142"/>
    </row>
    <row r="330" spans="2:9" ht="18" customHeight="1" x14ac:dyDescent="0.3">
      <c r="B330" s="408">
        <v>23</v>
      </c>
      <c r="C330" s="396" t="s">
        <v>343</v>
      </c>
      <c r="D330" s="455">
        <v>1845036</v>
      </c>
      <c r="E330" s="153"/>
      <c r="F330" s="153"/>
      <c r="H330" s="148"/>
      <c r="I330" s="142"/>
    </row>
    <row r="331" spans="2:9" ht="18" customHeight="1" x14ac:dyDescent="0.3">
      <c r="B331" s="408">
        <v>24</v>
      </c>
      <c r="C331" s="396" t="s">
        <v>344</v>
      </c>
      <c r="D331" s="455">
        <v>355384</v>
      </c>
      <c r="E331" s="153"/>
      <c r="F331" s="153"/>
      <c r="H331" s="148"/>
      <c r="I331" s="142"/>
    </row>
    <row r="332" spans="2:9" ht="18" customHeight="1" x14ac:dyDescent="0.3">
      <c r="B332" s="408">
        <v>25</v>
      </c>
      <c r="C332" s="395" t="s">
        <v>345</v>
      </c>
      <c r="D332" s="455"/>
      <c r="E332" s="153"/>
      <c r="F332" s="153"/>
      <c r="H332" s="148"/>
      <c r="I332" s="142"/>
    </row>
    <row r="333" spans="2:9" ht="18" customHeight="1" thickBot="1" x14ac:dyDescent="0.35">
      <c r="B333" s="409">
        <v>26</v>
      </c>
      <c r="C333" s="405" t="s">
        <v>346</v>
      </c>
      <c r="D333" s="466">
        <v>1905074</v>
      </c>
      <c r="E333" s="153"/>
      <c r="F333" s="153"/>
      <c r="H333" s="148"/>
      <c r="I333" s="142"/>
    </row>
    <row r="334" spans="2:9" ht="18" customHeight="1" thickBot="1" x14ac:dyDescent="0.35">
      <c r="B334" s="377">
        <v>27</v>
      </c>
      <c r="C334" s="404" t="s">
        <v>347</v>
      </c>
      <c r="D334" s="461">
        <f>SUM(D328:D333)</f>
        <v>14449259</v>
      </c>
      <c r="E334" s="153"/>
      <c r="F334" s="153"/>
      <c r="H334" s="148"/>
      <c r="I334" s="142"/>
    </row>
    <row r="335" spans="2:9" ht="18" customHeight="1" x14ac:dyDescent="0.3">
      <c r="B335" s="410"/>
      <c r="C335" s="403" t="s">
        <v>348</v>
      </c>
      <c r="D335" s="472"/>
      <c r="E335" s="153"/>
      <c r="F335" s="153"/>
      <c r="H335" s="148"/>
      <c r="I335" s="142"/>
    </row>
    <row r="336" spans="2:9" ht="18" customHeight="1" x14ac:dyDescent="0.3">
      <c r="B336" s="408">
        <v>28</v>
      </c>
      <c r="C336" s="395" t="s">
        <v>349</v>
      </c>
      <c r="D336" s="455">
        <v>3131949</v>
      </c>
      <c r="E336" s="153"/>
      <c r="F336" s="153"/>
      <c r="H336" s="148"/>
      <c r="I336" s="142"/>
    </row>
    <row r="337" spans="2:9" ht="18" customHeight="1" x14ac:dyDescent="0.3">
      <c r="B337" s="408">
        <v>29</v>
      </c>
      <c r="C337" s="395" t="s">
        <v>350</v>
      </c>
      <c r="D337" s="455">
        <v>-200903</v>
      </c>
      <c r="E337" s="153"/>
      <c r="F337" s="153"/>
      <c r="H337" s="148"/>
      <c r="I337" s="142"/>
    </row>
    <row r="338" spans="2:9" ht="18" customHeight="1" x14ac:dyDescent="0.3">
      <c r="B338" s="408">
        <v>30</v>
      </c>
      <c r="C338" s="396" t="s">
        <v>351</v>
      </c>
      <c r="D338" s="455"/>
      <c r="E338" s="153"/>
      <c r="F338" s="153"/>
      <c r="H338" s="148"/>
      <c r="I338" s="142"/>
    </row>
    <row r="339" spans="2:9" ht="18" customHeight="1" thickBot="1" x14ac:dyDescent="0.35">
      <c r="B339" s="409">
        <v>31</v>
      </c>
      <c r="C339" s="405" t="s">
        <v>352</v>
      </c>
      <c r="D339" s="466">
        <v>4810591</v>
      </c>
      <c r="E339" s="153"/>
      <c r="F339" s="153"/>
      <c r="H339" s="148"/>
      <c r="I339" s="142"/>
    </row>
    <row r="340" spans="2:9" ht="18" customHeight="1" thickBot="1" x14ac:dyDescent="0.35">
      <c r="B340" s="377">
        <v>32</v>
      </c>
      <c r="C340" s="404" t="s">
        <v>386</v>
      </c>
      <c r="D340" s="461">
        <f>SUM(D336:D339)</f>
        <v>7741637</v>
      </c>
      <c r="E340" s="153"/>
      <c r="F340" s="153"/>
      <c r="H340" s="148"/>
      <c r="I340" s="142"/>
    </row>
    <row r="341" spans="2:9" ht="18" customHeight="1" thickBot="1" x14ac:dyDescent="0.35">
      <c r="B341" s="377">
        <v>33</v>
      </c>
      <c r="C341" s="404" t="s">
        <v>354</v>
      </c>
      <c r="D341" s="461">
        <f>+D334+D340</f>
        <v>22190896</v>
      </c>
      <c r="E341" s="153"/>
      <c r="F341" s="153"/>
      <c r="H341" s="148"/>
      <c r="I341" s="142"/>
    </row>
    <row r="342" spans="2:9" x14ac:dyDescent="0.3">
      <c r="B342" s="195"/>
      <c r="C342" s="135"/>
      <c r="D342" s="163"/>
      <c r="E342" s="153"/>
      <c r="F342" s="153"/>
    </row>
    <row r="343" spans="2:9" x14ac:dyDescent="0.3">
      <c r="B343" s="941"/>
      <c r="C343" s="942"/>
      <c r="D343" s="942"/>
      <c r="E343" s="942"/>
      <c r="F343" s="942"/>
      <c r="G343" s="942"/>
    </row>
    <row r="344" spans="2:9" ht="13.8" thickBot="1" x14ac:dyDescent="0.35">
      <c r="B344" s="943"/>
      <c r="C344" s="943"/>
      <c r="D344" s="484"/>
      <c r="E344" s="124"/>
      <c r="F344" s="124"/>
      <c r="G344" s="124"/>
    </row>
    <row r="345" spans="2:9" ht="13.8" thickBot="1" x14ac:dyDescent="0.35">
      <c r="B345" s="944" t="s">
        <v>20</v>
      </c>
      <c r="C345" s="945"/>
      <c r="D345" s="485"/>
      <c r="E345" s="142"/>
      <c r="F345" s="142"/>
    </row>
    <row r="346" spans="2:9" ht="13.2" customHeight="1" x14ac:dyDescent="0.3">
      <c r="B346" s="925" t="s">
        <v>311</v>
      </c>
      <c r="C346" s="928" t="s">
        <v>312</v>
      </c>
      <c r="D346" s="936" t="s">
        <v>357</v>
      </c>
      <c r="E346" s="203"/>
      <c r="F346" s="203"/>
    </row>
    <row r="347" spans="2:9" x14ac:dyDescent="0.3">
      <c r="B347" s="926"/>
      <c r="C347" s="915"/>
      <c r="D347" s="937"/>
      <c r="E347" s="123"/>
      <c r="F347" s="123"/>
    </row>
    <row r="348" spans="2:9" ht="13.8" thickBot="1" x14ac:dyDescent="0.35">
      <c r="B348" s="927"/>
      <c r="C348" s="929"/>
      <c r="D348" s="938"/>
      <c r="E348" s="123"/>
      <c r="F348" s="123"/>
    </row>
    <row r="349" spans="2:9" ht="18" customHeight="1" x14ac:dyDescent="0.3">
      <c r="B349" s="448"/>
      <c r="C349" s="449" t="s">
        <v>317</v>
      </c>
      <c r="D349" s="450"/>
      <c r="E349" s="153"/>
      <c r="F349" s="153"/>
    </row>
    <row r="350" spans="2:9" ht="18" customHeight="1" x14ac:dyDescent="0.3">
      <c r="B350" s="451">
        <v>1</v>
      </c>
      <c r="C350" s="452" t="s">
        <v>318</v>
      </c>
      <c r="D350" s="453"/>
      <c r="E350" s="153"/>
      <c r="F350" s="153"/>
    </row>
    <row r="351" spans="2:9" ht="18" customHeight="1" x14ac:dyDescent="0.3">
      <c r="B351" s="451">
        <v>2</v>
      </c>
      <c r="C351" s="452" t="s">
        <v>319</v>
      </c>
      <c r="D351" s="454">
        <v>4064</v>
      </c>
      <c r="E351" s="153"/>
      <c r="F351" s="153"/>
    </row>
    <row r="352" spans="2:9" ht="18" customHeight="1" x14ac:dyDescent="0.3">
      <c r="B352" s="451">
        <v>3</v>
      </c>
      <c r="C352" s="452" t="s">
        <v>320</v>
      </c>
      <c r="D352" s="455">
        <v>0</v>
      </c>
      <c r="E352" s="153"/>
      <c r="F352" s="153"/>
    </row>
    <row r="353" spans="2:6" ht="18" customHeight="1" x14ac:dyDescent="0.3">
      <c r="B353" s="451">
        <v>4</v>
      </c>
      <c r="C353" s="452" t="s">
        <v>272</v>
      </c>
      <c r="D353" s="455">
        <v>32755</v>
      </c>
      <c r="E353" s="153"/>
      <c r="F353" s="153"/>
    </row>
    <row r="354" spans="2:6" ht="18" customHeight="1" x14ac:dyDescent="0.3">
      <c r="B354" s="451">
        <v>5</v>
      </c>
      <c r="C354" s="452" t="s">
        <v>366</v>
      </c>
      <c r="D354" s="455">
        <v>157815.69389</v>
      </c>
      <c r="E354" s="153"/>
      <c r="F354" s="153"/>
    </row>
    <row r="355" spans="2:6" ht="18" customHeight="1" x14ac:dyDescent="0.3">
      <c r="B355" s="451">
        <v>6</v>
      </c>
      <c r="C355" s="452" t="s">
        <v>322</v>
      </c>
      <c r="D355" s="453">
        <v>0</v>
      </c>
      <c r="E355" s="153"/>
      <c r="F355" s="153"/>
    </row>
    <row r="356" spans="2:6" ht="18" customHeight="1" x14ac:dyDescent="0.3">
      <c r="B356" s="451">
        <v>7</v>
      </c>
      <c r="C356" s="452" t="s">
        <v>323</v>
      </c>
      <c r="D356" s="453"/>
      <c r="E356" s="153"/>
      <c r="F356" s="153"/>
    </row>
    <row r="357" spans="2:6" ht="18" customHeight="1" x14ac:dyDescent="0.3">
      <c r="B357" s="451"/>
      <c r="C357" s="452" t="s">
        <v>367</v>
      </c>
      <c r="D357" s="453"/>
      <c r="E357" s="153"/>
      <c r="F357" s="153"/>
    </row>
    <row r="358" spans="2:6" ht="18" customHeight="1" x14ac:dyDescent="0.3">
      <c r="B358" s="451"/>
      <c r="C358" s="452" t="s">
        <v>368</v>
      </c>
      <c r="D358" s="453"/>
      <c r="E358" s="153"/>
      <c r="F358" s="153"/>
    </row>
    <row r="359" spans="2:6" ht="18" customHeight="1" x14ac:dyDescent="0.3">
      <c r="B359" s="451">
        <v>8</v>
      </c>
      <c r="C359" s="452" t="s">
        <v>369</v>
      </c>
      <c r="D359" s="453"/>
      <c r="E359" s="153"/>
      <c r="F359" s="153"/>
    </row>
    <row r="360" spans="2:6" ht="18" customHeight="1" x14ac:dyDescent="0.3">
      <c r="B360" s="451"/>
      <c r="C360" s="452" t="s">
        <v>370</v>
      </c>
      <c r="D360" s="453"/>
      <c r="E360" s="153"/>
      <c r="F360" s="153"/>
    </row>
    <row r="361" spans="2:6" ht="18" customHeight="1" thickBot="1" x14ac:dyDescent="0.35">
      <c r="B361" s="456"/>
      <c r="C361" s="457" t="s">
        <v>371</v>
      </c>
      <c r="D361" s="458"/>
      <c r="E361" s="153"/>
      <c r="F361" s="153"/>
    </row>
    <row r="362" spans="2:6" ht="18" customHeight="1" thickBot="1" x14ac:dyDescent="0.35">
      <c r="B362" s="459">
        <v>9</v>
      </c>
      <c r="C362" s="460" t="s">
        <v>329</v>
      </c>
      <c r="D362" s="461">
        <f>SUM(D363:D366)</f>
        <v>5195467.3124962263</v>
      </c>
      <c r="E362" s="153"/>
      <c r="F362" s="153"/>
    </row>
    <row r="363" spans="2:6" ht="18" customHeight="1" x14ac:dyDescent="0.3">
      <c r="B363" s="462">
        <v>10</v>
      </c>
      <c r="C363" s="463" t="s">
        <v>330</v>
      </c>
      <c r="D363" s="464">
        <v>185485.15892836225</v>
      </c>
      <c r="E363" s="153"/>
      <c r="F363" s="153"/>
    </row>
    <row r="364" spans="2:6" ht="18" customHeight="1" x14ac:dyDescent="0.3">
      <c r="B364" s="451">
        <v>11</v>
      </c>
      <c r="C364" s="452" t="s">
        <v>331</v>
      </c>
      <c r="D364" s="455">
        <v>3229462</v>
      </c>
      <c r="E364" s="153"/>
      <c r="F364" s="153"/>
    </row>
    <row r="365" spans="2:6" ht="18" customHeight="1" x14ac:dyDescent="0.3">
      <c r="B365" s="451">
        <v>12</v>
      </c>
      <c r="C365" s="452" t="s">
        <v>332</v>
      </c>
      <c r="D365" s="455">
        <v>1778657.7535678637</v>
      </c>
      <c r="E365" s="153"/>
      <c r="F365" s="153"/>
    </row>
    <row r="366" spans="2:6" ht="18" customHeight="1" x14ac:dyDescent="0.3">
      <c r="B366" s="451">
        <v>13</v>
      </c>
      <c r="C366" s="452" t="s">
        <v>333</v>
      </c>
      <c r="D366" s="455">
        <v>1862.4</v>
      </c>
      <c r="E366" s="153"/>
      <c r="F366" s="153"/>
    </row>
    <row r="367" spans="2:6" ht="18" customHeight="1" x14ac:dyDescent="0.3">
      <c r="B367" s="451">
        <v>14</v>
      </c>
      <c r="C367" s="465" t="s">
        <v>334</v>
      </c>
      <c r="D367" s="455"/>
      <c r="E367" s="153"/>
      <c r="F367" s="153"/>
    </row>
    <row r="368" spans="2:6" ht="18" customHeight="1" x14ac:dyDescent="0.3">
      <c r="B368" s="451">
        <v>15</v>
      </c>
      <c r="C368" s="465" t="s">
        <v>335</v>
      </c>
      <c r="D368" s="455">
        <v>860069</v>
      </c>
      <c r="E368" s="153"/>
      <c r="F368" s="153"/>
    </row>
    <row r="369" spans="2:6" ht="18" customHeight="1" x14ac:dyDescent="0.3">
      <c r="B369" s="451">
        <v>16</v>
      </c>
      <c r="C369" s="465" t="s">
        <v>336</v>
      </c>
      <c r="D369" s="455">
        <v>1835123</v>
      </c>
      <c r="E369" s="153"/>
      <c r="F369" s="153"/>
    </row>
    <row r="370" spans="2:6" ht="18" customHeight="1" x14ac:dyDescent="0.3">
      <c r="B370" s="451">
        <v>17</v>
      </c>
      <c r="C370" s="452" t="s">
        <v>363</v>
      </c>
      <c r="D370" s="455">
        <v>221987.22519989897</v>
      </c>
      <c r="E370" s="153"/>
      <c r="F370" s="153"/>
    </row>
    <row r="371" spans="2:6" ht="18" customHeight="1" x14ac:dyDescent="0.3">
      <c r="B371" s="451">
        <v>18</v>
      </c>
      <c r="C371" s="452" t="s">
        <v>364</v>
      </c>
      <c r="D371" s="455">
        <v>163995</v>
      </c>
      <c r="E371" s="153"/>
      <c r="F371" s="153"/>
    </row>
    <row r="372" spans="2:6" ht="18" customHeight="1" thickBot="1" x14ac:dyDescent="0.35">
      <c r="B372" s="456">
        <v>19</v>
      </c>
      <c r="C372" s="457" t="s">
        <v>365</v>
      </c>
      <c r="D372" s="466">
        <v>77478.180090000038</v>
      </c>
      <c r="E372" s="153"/>
      <c r="F372" s="153"/>
    </row>
    <row r="373" spans="2:6" ht="18" customHeight="1" thickBot="1" x14ac:dyDescent="0.35">
      <c r="B373" s="459">
        <v>20</v>
      </c>
      <c r="C373" s="467" t="s">
        <v>384</v>
      </c>
      <c r="D373" s="461">
        <f>+SUM(D350:D355)+D357+D358+D360+D361+D362+SUM(D367:D372)</f>
        <v>8548754.4116761256</v>
      </c>
      <c r="E373" s="153"/>
      <c r="F373" s="153"/>
    </row>
    <row r="374" spans="2:6" ht="18" customHeight="1" x14ac:dyDescent="0.3">
      <c r="B374" s="462"/>
      <c r="C374" s="468" t="s">
        <v>339</v>
      </c>
      <c r="D374" s="469"/>
      <c r="E374" s="153"/>
      <c r="F374" s="153"/>
    </row>
    <row r="375" spans="2:6" ht="18" customHeight="1" x14ac:dyDescent="0.3">
      <c r="B375" s="451"/>
      <c r="C375" s="470" t="s">
        <v>340</v>
      </c>
      <c r="D375" s="453"/>
      <c r="E375" s="153"/>
      <c r="F375" s="153"/>
    </row>
    <row r="376" spans="2:6" ht="18" customHeight="1" x14ac:dyDescent="0.3">
      <c r="B376" s="451">
        <v>21</v>
      </c>
      <c r="C376" s="452" t="s">
        <v>341</v>
      </c>
      <c r="D376" s="455">
        <v>4181588.5051599997</v>
      </c>
      <c r="E376" s="153"/>
      <c r="F376" s="153"/>
    </row>
    <row r="377" spans="2:6" ht="18" customHeight="1" x14ac:dyDescent="0.3">
      <c r="B377" s="451">
        <v>22</v>
      </c>
      <c r="C377" s="465" t="s">
        <v>342</v>
      </c>
      <c r="D377" s="455">
        <v>93731.631010000012</v>
      </c>
      <c r="E377" s="153"/>
      <c r="F377" s="153"/>
    </row>
    <row r="378" spans="2:6" ht="18" customHeight="1" x14ac:dyDescent="0.3">
      <c r="B378" s="451">
        <v>23</v>
      </c>
      <c r="C378" s="465" t="s">
        <v>343</v>
      </c>
      <c r="D378" s="455">
        <v>732180.84690213134</v>
      </c>
      <c r="E378" s="153"/>
      <c r="F378" s="153"/>
    </row>
    <row r="379" spans="2:6" ht="18" customHeight="1" x14ac:dyDescent="0.3">
      <c r="B379" s="451">
        <v>24</v>
      </c>
      <c r="C379" s="465" t="s">
        <v>344</v>
      </c>
      <c r="D379" s="455">
        <v>0</v>
      </c>
      <c r="E379" s="153"/>
      <c r="F379" s="153"/>
    </row>
    <row r="380" spans="2:6" ht="18" customHeight="1" x14ac:dyDescent="0.3">
      <c r="B380" s="451">
        <v>25</v>
      </c>
      <c r="C380" s="452" t="s">
        <v>345</v>
      </c>
      <c r="D380" s="455">
        <v>0</v>
      </c>
      <c r="E380" s="153"/>
      <c r="F380" s="153"/>
    </row>
    <row r="381" spans="2:6" ht="18" customHeight="1" thickBot="1" x14ac:dyDescent="0.35">
      <c r="B381" s="456">
        <v>26</v>
      </c>
      <c r="C381" s="471" t="s">
        <v>346</v>
      </c>
      <c r="D381" s="466">
        <v>1286265.2744799999</v>
      </c>
      <c r="E381" s="153"/>
      <c r="F381" s="153"/>
    </row>
    <row r="382" spans="2:6" ht="18" customHeight="1" thickBot="1" x14ac:dyDescent="0.35">
      <c r="B382" s="459">
        <v>27</v>
      </c>
      <c r="C382" s="467" t="s">
        <v>385</v>
      </c>
      <c r="D382" s="461">
        <f>SUM(D376:D381)</f>
        <v>6293766.2575521311</v>
      </c>
      <c r="E382" s="153"/>
      <c r="F382" s="153"/>
    </row>
    <row r="383" spans="2:6" ht="18" customHeight="1" x14ac:dyDescent="0.3">
      <c r="B383" s="462"/>
      <c r="C383" s="468" t="s">
        <v>360</v>
      </c>
      <c r="D383" s="472"/>
      <c r="E383" s="153"/>
      <c r="F383" s="153"/>
    </row>
    <row r="384" spans="2:6" ht="18" customHeight="1" x14ac:dyDescent="0.3">
      <c r="B384" s="451">
        <v>28</v>
      </c>
      <c r="C384" s="452" t="s">
        <v>361</v>
      </c>
      <c r="D384" s="455">
        <v>1150000</v>
      </c>
      <c r="E384" s="153"/>
      <c r="F384" s="153"/>
    </row>
    <row r="385" spans="2:7" ht="18" customHeight="1" x14ac:dyDescent="0.3">
      <c r="B385" s="451">
        <v>29</v>
      </c>
      <c r="C385" s="452" t="s">
        <v>350</v>
      </c>
      <c r="D385" s="455">
        <v>-165294.11062999998</v>
      </c>
      <c r="E385" s="153"/>
      <c r="F385" s="153"/>
    </row>
    <row r="386" spans="2:7" ht="18" customHeight="1" x14ac:dyDescent="0.3">
      <c r="B386" s="451">
        <v>30</v>
      </c>
      <c r="C386" s="465" t="s">
        <v>351</v>
      </c>
      <c r="D386" s="455">
        <v>0</v>
      </c>
      <c r="E386" s="153"/>
      <c r="F386" s="153"/>
    </row>
    <row r="387" spans="2:7" ht="18" customHeight="1" thickBot="1" x14ac:dyDescent="0.35">
      <c r="B387" s="456">
        <v>31</v>
      </c>
      <c r="C387" s="471" t="s">
        <v>352</v>
      </c>
      <c r="D387" s="466">
        <v>1270282</v>
      </c>
      <c r="E387" s="153"/>
      <c r="F387" s="153"/>
    </row>
    <row r="388" spans="2:7" ht="18" customHeight="1" thickBot="1" x14ac:dyDescent="0.35">
      <c r="B388" s="459">
        <v>32</v>
      </c>
      <c r="C388" s="467" t="s">
        <v>386</v>
      </c>
      <c r="D388" s="461">
        <f>SUM(D384:D387)</f>
        <v>2254987.88937</v>
      </c>
      <c r="E388" s="153"/>
      <c r="F388" s="153"/>
    </row>
    <row r="389" spans="2:7" ht="18" customHeight="1" thickBot="1" x14ac:dyDescent="0.35">
      <c r="B389" s="459">
        <v>33</v>
      </c>
      <c r="C389" s="467" t="s">
        <v>354</v>
      </c>
      <c r="D389" s="461">
        <f>+D384+D385+D387+D382</f>
        <v>8548754.1469221301</v>
      </c>
      <c r="E389" s="153"/>
      <c r="F389" s="153"/>
    </row>
    <row r="390" spans="2:7" x14ac:dyDescent="0.3">
      <c r="B390" s="203"/>
      <c r="C390" s="122"/>
      <c r="D390" s="163"/>
      <c r="E390" s="153"/>
      <c r="F390" s="153"/>
    </row>
    <row r="391" spans="2:7" x14ac:dyDescent="0.3">
      <c r="B391" s="941"/>
      <c r="C391" s="942"/>
      <c r="D391" s="942"/>
      <c r="E391" s="942"/>
      <c r="F391" s="942"/>
      <c r="G391" s="942"/>
    </row>
    <row r="392" spans="2:7" ht="13.8" thickBot="1" x14ac:dyDescent="0.35">
      <c r="B392" s="943"/>
      <c r="C392" s="943"/>
      <c r="D392" s="484"/>
      <c r="E392" s="124"/>
      <c r="F392" s="124"/>
      <c r="G392" s="124"/>
    </row>
    <row r="393" spans="2:7" ht="13.8" thickBot="1" x14ac:dyDescent="0.35">
      <c r="B393" s="944" t="s">
        <v>22</v>
      </c>
      <c r="C393" s="945"/>
      <c r="D393" s="485"/>
      <c r="E393" s="142"/>
      <c r="F393" s="142"/>
    </row>
    <row r="394" spans="2:7" ht="13.2" customHeight="1" x14ac:dyDescent="0.3">
      <c r="B394" s="925" t="s">
        <v>311</v>
      </c>
      <c r="C394" s="928" t="s">
        <v>312</v>
      </c>
      <c r="D394" s="936" t="s">
        <v>357</v>
      </c>
      <c r="E394" s="203"/>
      <c r="F394" s="203"/>
    </row>
    <row r="395" spans="2:7" x14ac:dyDescent="0.3">
      <c r="B395" s="926"/>
      <c r="C395" s="915"/>
      <c r="D395" s="937"/>
      <c r="E395" s="123"/>
      <c r="F395" s="123"/>
    </row>
    <row r="396" spans="2:7" ht="13.8" thickBot="1" x14ac:dyDescent="0.35">
      <c r="B396" s="927"/>
      <c r="C396" s="929"/>
      <c r="D396" s="938"/>
      <c r="E396" s="123"/>
      <c r="F396" s="123"/>
    </row>
    <row r="397" spans="2:7" ht="18" customHeight="1" x14ac:dyDescent="0.3">
      <c r="B397" s="406"/>
      <c r="C397" s="407" t="s">
        <v>317</v>
      </c>
      <c r="D397" s="450"/>
      <c r="E397" s="153"/>
      <c r="F397" s="153"/>
    </row>
    <row r="398" spans="2:7" ht="18" customHeight="1" x14ac:dyDescent="0.3">
      <c r="B398" s="408">
        <v>1</v>
      </c>
      <c r="C398" s="395" t="s">
        <v>318</v>
      </c>
      <c r="D398" s="453"/>
      <c r="E398" s="153"/>
      <c r="F398" s="153"/>
    </row>
    <row r="399" spans="2:7" ht="18" customHeight="1" x14ac:dyDescent="0.3">
      <c r="B399" s="408">
        <v>2</v>
      </c>
      <c r="C399" s="395" t="s">
        <v>319</v>
      </c>
      <c r="D399" s="454">
        <v>8620.2356600000003</v>
      </c>
      <c r="E399" s="153"/>
      <c r="F399" s="153"/>
    </row>
    <row r="400" spans="2:7" ht="18" customHeight="1" x14ac:dyDescent="0.3">
      <c r="B400" s="408">
        <v>3</v>
      </c>
      <c r="C400" s="395" t="s">
        <v>320</v>
      </c>
      <c r="D400" s="455"/>
      <c r="E400" s="153"/>
      <c r="F400" s="153"/>
    </row>
    <row r="401" spans="2:6" ht="18" customHeight="1" x14ac:dyDescent="0.3">
      <c r="B401" s="408">
        <v>4</v>
      </c>
      <c r="C401" s="395" t="s">
        <v>272</v>
      </c>
      <c r="D401" s="455">
        <v>215288.81182000006</v>
      </c>
      <c r="E401" s="153"/>
      <c r="F401" s="153"/>
    </row>
    <row r="402" spans="2:6" ht="18" customHeight="1" x14ac:dyDescent="0.3">
      <c r="B402" s="408">
        <v>5</v>
      </c>
      <c r="C402" s="395" t="s">
        <v>366</v>
      </c>
      <c r="D402" s="455">
        <v>112386.97887999989</v>
      </c>
      <c r="E402" s="153"/>
      <c r="F402" s="153"/>
    </row>
    <row r="403" spans="2:6" ht="18" customHeight="1" x14ac:dyDescent="0.3">
      <c r="B403" s="408">
        <v>6</v>
      </c>
      <c r="C403" s="395" t="s">
        <v>322</v>
      </c>
      <c r="D403" s="453"/>
      <c r="E403" s="153"/>
      <c r="F403" s="153"/>
    </row>
    <row r="404" spans="2:6" ht="18" customHeight="1" x14ac:dyDescent="0.3">
      <c r="B404" s="408">
        <v>7</v>
      </c>
      <c r="C404" s="395" t="s">
        <v>323</v>
      </c>
      <c r="D404" s="453"/>
      <c r="E404" s="153"/>
      <c r="F404" s="153"/>
    </row>
    <row r="405" spans="2:6" ht="18" customHeight="1" x14ac:dyDescent="0.3">
      <c r="B405" s="408"/>
      <c r="C405" s="395" t="s">
        <v>367</v>
      </c>
      <c r="D405" s="453"/>
      <c r="E405" s="153"/>
      <c r="F405" s="153"/>
    </row>
    <row r="406" spans="2:6" ht="18" customHeight="1" x14ac:dyDescent="0.3">
      <c r="B406" s="408"/>
      <c r="C406" s="395" t="s">
        <v>368</v>
      </c>
      <c r="D406" s="453"/>
      <c r="E406" s="153"/>
      <c r="F406" s="153"/>
    </row>
    <row r="407" spans="2:6" ht="18" customHeight="1" x14ac:dyDescent="0.3">
      <c r="B407" s="408">
        <v>8</v>
      </c>
      <c r="C407" s="395" t="s">
        <v>369</v>
      </c>
      <c r="D407" s="453"/>
      <c r="E407" s="153"/>
      <c r="F407" s="153"/>
    </row>
    <row r="408" spans="2:6" ht="18" customHeight="1" x14ac:dyDescent="0.3">
      <c r="B408" s="408"/>
      <c r="C408" s="395" t="s">
        <v>370</v>
      </c>
      <c r="D408" s="453"/>
      <c r="E408" s="153"/>
      <c r="F408" s="153"/>
    </row>
    <row r="409" spans="2:6" ht="18" customHeight="1" thickBot="1" x14ac:dyDescent="0.35">
      <c r="B409" s="409"/>
      <c r="C409" s="399" t="s">
        <v>371</v>
      </c>
      <c r="D409" s="458">
        <v>67771.709940000001</v>
      </c>
      <c r="E409" s="153"/>
      <c r="F409" s="153"/>
    </row>
    <row r="410" spans="2:6" ht="18" customHeight="1" thickBot="1" x14ac:dyDescent="0.35">
      <c r="B410" s="377">
        <v>9</v>
      </c>
      <c r="C410" s="402" t="s">
        <v>329</v>
      </c>
      <c r="D410" s="461">
        <f>SUM(D411:D414)</f>
        <v>9001773.8577699997</v>
      </c>
      <c r="E410" s="153"/>
      <c r="F410" s="153"/>
    </row>
    <row r="411" spans="2:6" ht="18" customHeight="1" x14ac:dyDescent="0.3">
      <c r="B411" s="410">
        <v>10</v>
      </c>
      <c r="C411" s="400" t="s">
        <v>330</v>
      </c>
      <c r="D411" s="464"/>
      <c r="E411" s="153"/>
      <c r="F411" s="153"/>
    </row>
    <row r="412" spans="2:6" ht="18" customHeight="1" x14ac:dyDescent="0.3">
      <c r="B412" s="408">
        <v>11</v>
      </c>
      <c r="C412" s="395" t="s">
        <v>331</v>
      </c>
      <c r="D412" s="455">
        <v>3455747.5556899998</v>
      </c>
      <c r="E412" s="153"/>
      <c r="F412" s="153"/>
    </row>
    <row r="413" spans="2:6" ht="18" customHeight="1" x14ac:dyDescent="0.3">
      <c r="B413" s="408">
        <v>12</v>
      </c>
      <c r="C413" s="395" t="s">
        <v>332</v>
      </c>
      <c r="D413" s="455">
        <v>5546026.3020799998</v>
      </c>
      <c r="E413" s="153"/>
      <c r="F413" s="153"/>
    </row>
    <row r="414" spans="2:6" ht="18" customHeight="1" x14ac:dyDescent="0.3">
      <c r="B414" s="408">
        <v>13</v>
      </c>
      <c r="C414" s="395" t="s">
        <v>333</v>
      </c>
      <c r="D414" s="455"/>
      <c r="E414" s="153"/>
      <c r="F414" s="153"/>
    </row>
    <row r="415" spans="2:6" ht="18" customHeight="1" x14ac:dyDescent="0.3">
      <c r="B415" s="408">
        <v>14</v>
      </c>
      <c r="C415" s="396" t="s">
        <v>334</v>
      </c>
      <c r="D415" s="455"/>
      <c r="E415" s="153"/>
      <c r="F415" s="153"/>
    </row>
    <row r="416" spans="2:6" ht="18" customHeight="1" x14ac:dyDescent="0.3">
      <c r="B416" s="408">
        <v>15</v>
      </c>
      <c r="C416" s="396" t="s">
        <v>335</v>
      </c>
      <c r="D416" s="455">
        <v>895453.22437000007</v>
      </c>
      <c r="E416" s="153"/>
      <c r="F416" s="153"/>
    </row>
    <row r="417" spans="2:6" ht="18" customHeight="1" x14ac:dyDescent="0.3">
      <c r="B417" s="408">
        <v>16</v>
      </c>
      <c r="C417" s="396" t="s">
        <v>336</v>
      </c>
      <c r="D417" s="455">
        <v>2065438.0627900003</v>
      </c>
      <c r="E417" s="153"/>
      <c r="F417" s="153"/>
    </row>
    <row r="418" spans="2:6" ht="18" customHeight="1" x14ac:dyDescent="0.3">
      <c r="B418" s="408">
        <v>17</v>
      </c>
      <c r="C418" s="395" t="s">
        <v>363</v>
      </c>
      <c r="D418" s="455">
        <v>838865.34016999998</v>
      </c>
      <c r="E418" s="153"/>
      <c r="F418" s="153"/>
    </row>
    <row r="419" spans="2:6" ht="18" customHeight="1" x14ac:dyDescent="0.3">
      <c r="B419" s="408">
        <v>18</v>
      </c>
      <c r="C419" s="395" t="s">
        <v>364</v>
      </c>
      <c r="D419" s="455"/>
      <c r="E419" s="153"/>
      <c r="F419" s="153"/>
    </row>
    <row r="420" spans="2:6" ht="18" customHeight="1" thickBot="1" x14ac:dyDescent="0.35">
      <c r="B420" s="409">
        <v>19</v>
      </c>
      <c r="C420" s="399" t="s">
        <v>365</v>
      </c>
      <c r="D420" s="466">
        <v>467760.60346999997</v>
      </c>
      <c r="E420" s="153"/>
      <c r="F420" s="153"/>
    </row>
    <row r="421" spans="2:6" ht="18" customHeight="1" thickBot="1" x14ac:dyDescent="0.35">
      <c r="B421" s="377">
        <v>20</v>
      </c>
      <c r="C421" s="404" t="s">
        <v>384</v>
      </c>
      <c r="D421" s="461">
        <f>+SUM(D398:D403)+D405+D406+D408+D409+D410+SUM(D415:D420)</f>
        <v>13673358.82487</v>
      </c>
      <c r="E421" s="153"/>
      <c r="F421" s="153"/>
    </row>
    <row r="422" spans="2:6" ht="18" customHeight="1" x14ac:dyDescent="0.3">
      <c r="B422" s="410"/>
      <c r="C422" s="403" t="s">
        <v>339</v>
      </c>
      <c r="D422" s="469"/>
      <c r="E422" s="153"/>
      <c r="F422" s="153"/>
    </row>
    <row r="423" spans="2:6" ht="18" customHeight="1" x14ac:dyDescent="0.3">
      <c r="B423" s="408"/>
      <c r="C423" s="397" t="s">
        <v>340</v>
      </c>
      <c r="D423" s="453"/>
      <c r="E423" s="153"/>
      <c r="F423" s="153"/>
    </row>
    <row r="424" spans="2:6" ht="18" customHeight="1" x14ac:dyDescent="0.3">
      <c r="B424" s="408">
        <v>21</v>
      </c>
      <c r="C424" s="395" t="s">
        <v>341</v>
      </c>
      <c r="D424" s="455">
        <v>6655690.97468</v>
      </c>
      <c r="E424" s="153"/>
      <c r="F424" s="153"/>
    </row>
    <row r="425" spans="2:6" ht="18" customHeight="1" x14ac:dyDescent="0.3">
      <c r="B425" s="408">
        <v>22</v>
      </c>
      <c r="C425" s="396" t="s">
        <v>342</v>
      </c>
      <c r="D425" s="455">
        <v>53003.6679</v>
      </c>
      <c r="E425" s="153"/>
      <c r="F425" s="153"/>
    </row>
    <row r="426" spans="2:6" ht="18" customHeight="1" x14ac:dyDescent="0.3">
      <c r="B426" s="408">
        <v>23</v>
      </c>
      <c r="C426" s="396" t="s">
        <v>343</v>
      </c>
      <c r="D426" s="455">
        <v>744326.8744244267</v>
      </c>
      <c r="E426" s="153"/>
      <c r="F426" s="153"/>
    </row>
    <row r="427" spans="2:6" ht="18" customHeight="1" x14ac:dyDescent="0.3">
      <c r="B427" s="408">
        <v>24</v>
      </c>
      <c r="C427" s="396" t="s">
        <v>344</v>
      </c>
      <c r="D427" s="455"/>
      <c r="E427" s="153"/>
      <c r="F427" s="153"/>
    </row>
    <row r="428" spans="2:6" ht="18" customHeight="1" x14ac:dyDescent="0.3">
      <c r="B428" s="408">
        <v>25</v>
      </c>
      <c r="C428" s="395" t="s">
        <v>345</v>
      </c>
      <c r="D428" s="455">
        <v>150854.07116999998</v>
      </c>
      <c r="E428" s="153"/>
      <c r="F428" s="153"/>
    </row>
    <row r="429" spans="2:6" ht="18" customHeight="1" thickBot="1" x14ac:dyDescent="0.35">
      <c r="B429" s="409">
        <v>26</v>
      </c>
      <c r="C429" s="405" t="s">
        <v>346</v>
      </c>
      <c r="D429" s="466">
        <v>2012671.2512800007</v>
      </c>
      <c r="E429" s="153"/>
      <c r="F429" s="153"/>
    </row>
    <row r="430" spans="2:6" ht="18" customHeight="1" thickBot="1" x14ac:dyDescent="0.35">
      <c r="B430" s="377">
        <v>27</v>
      </c>
      <c r="C430" s="404" t="s">
        <v>385</v>
      </c>
      <c r="D430" s="461">
        <f>SUM(D424:D429)</f>
        <v>9616546.8394544274</v>
      </c>
      <c r="E430" s="153"/>
      <c r="F430" s="153"/>
    </row>
    <row r="431" spans="2:6" ht="18" customHeight="1" x14ac:dyDescent="0.3">
      <c r="B431" s="410"/>
      <c r="C431" s="403" t="s">
        <v>360</v>
      </c>
      <c r="D431" s="472"/>
      <c r="E431" s="153"/>
      <c r="F431" s="153"/>
    </row>
    <row r="432" spans="2:6" ht="18" customHeight="1" x14ac:dyDescent="0.3">
      <c r="B432" s="408">
        <v>28</v>
      </c>
      <c r="C432" s="395" t="s">
        <v>361</v>
      </c>
      <c r="D432" s="455">
        <v>800000</v>
      </c>
      <c r="E432" s="176"/>
      <c r="F432" s="176"/>
    </row>
    <row r="433" spans="2:7" ht="18" customHeight="1" x14ac:dyDescent="0.3">
      <c r="B433" s="408">
        <v>29</v>
      </c>
      <c r="C433" s="395" t="s">
        <v>350</v>
      </c>
      <c r="D433" s="455">
        <v>-1138270.5994190001</v>
      </c>
      <c r="E433" s="153"/>
      <c r="F433" s="153"/>
    </row>
    <row r="434" spans="2:7" ht="18" customHeight="1" x14ac:dyDescent="0.3">
      <c r="B434" s="408">
        <v>30</v>
      </c>
      <c r="C434" s="396" t="s">
        <v>351</v>
      </c>
      <c r="D434" s="455"/>
      <c r="E434" s="153"/>
      <c r="F434" s="153"/>
    </row>
    <row r="435" spans="2:7" ht="18" customHeight="1" thickBot="1" x14ac:dyDescent="0.35">
      <c r="B435" s="409">
        <v>31</v>
      </c>
      <c r="C435" s="405" t="s">
        <v>352</v>
      </c>
      <c r="D435" s="466">
        <v>4395082.5878249705</v>
      </c>
      <c r="E435" s="153"/>
      <c r="F435" s="153"/>
    </row>
    <row r="436" spans="2:7" ht="18" customHeight="1" thickBot="1" x14ac:dyDescent="0.35">
      <c r="B436" s="377">
        <v>32</v>
      </c>
      <c r="C436" s="404" t="s">
        <v>386</v>
      </c>
      <c r="D436" s="461">
        <f>SUM(D432:D435)</f>
        <v>4056811.9884059704</v>
      </c>
      <c r="E436" s="153"/>
      <c r="F436" s="153"/>
    </row>
    <row r="437" spans="2:7" ht="18" customHeight="1" thickBot="1" x14ac:dyDescent="0.35">
      <c r="B437" s="377">
        <v>33</v>
      </c>
      <c r="C437" s="404" t="s">
        <v>354</v>
      </c>
      <c r="D437" s="461">
        <f>+D430+D436</f>
        <v>13673358.827860398</v>
      </c>
      <c r="E437" s="153"/>
      <c r="F437" s="153"/>
    </row>
    <row r="438" spans="2:7" x14ac:dyDescent="0.3">
      <c r="B438" s="203"/>
      <c r="C438" s="122"/>
      <c r="D438" s="163"/>
      <c r="E438" s="153"/>
      <c r="F438" s="153"/>
    </row>
    <row r="439" spans="2:7" x14ac:dyDescent="0.3">
      <c r="B439" s="941"/>
      <c r="C439" s="942"/>
      <c r="D439" s="942"/>
      <c r="E439" s="942"/>
      <c r="F439" s="942"/>
      <c r="G439" s="942"/>
    </row>
    <row r="440" spans="2:7" ht="13.8" thickBot="1" x14ac:dyDescent="0.35">
      <c r="B440" s="943"/>
      <c r="C440" s="943"/>
      <c r="D440" s="484"/>
      <c r="E440" s="124"/>
      <c r="F440" s="124"/>
      <c r="G440" s="124"/>
    </row>
    <row r="441" spans="2:7" ht="13.8" thickBot="1" x14ac:dyDescent="0.35">
      <c r="B441" s="944" t="s">
        <v>24</v>
      </c>
      <c r="C441" s="945"/>
      <c r="D441" s="485"/>
      <c r="E441" s="142"/>
      <c r="F441" s="142"/>
    </row>
    <row r="442" spans="2:7" ht="13.2" customHeight="1" x14ac:dyDescent="0.3">
      <c r="B442" s="925" t="s">
        <v>311</v>
      </c>
      <c r="C442" s="928" t="s">
        <v>312</v>
      </c>
      <c r="D442" s="936" t="s">
        <v>357</v>
      </c>
      <c r="E442" s="203"/>
      <c r="F442" s="203"/>
    </row>
    <row r="443" spans="2:7" x14ac:dyDescent="0.3">
      <c r="B443" s="926"/>
      <c r="C443" s="915"/>
      <c r="D443" s="937"/>
      <c r="E443" s="123"/>
      <c r="F443" s="123"/>
    </row>
    <row r="444" spans="2:7" ht="13.8" thickBot="1" x14ac:dyDescent="0.35">
      <c r="B444" s="927"/>
      <c r="C444" s="929"/>
      <c r="D444" s="938"/>
      <c r="E444" s="123"/>
      <c r="F444" s="123"/>
    </row>
    <row r="445" spans="2:7" ht="18" customHeight="1" x14ac:dyDescent="0.3">
      <c r="B445" s="448"/>
      <c r="C445" s="449" t="s">
        <v>317</v>
      </c>
      <c r="D445" s="450"/>
      <c r="E445" s="153"/>
      <c r="F445" s="153"/>
    </row>
    <row r="446" spans="2:7" ht="18" customHeight="1" x14ac:dyDescent="0.3">
      <c r="B446" s="451">
        <v>1</v>
      </c>
      <c r="C446" s="452" t="s">
        <v>318</v>
      </c>
      <c r="D446" s="453"/>
      <c r="E446" s="153"/>
      <c r="F446" s="153"/>
    </row>
    <row r="447" spans="2:7" ht="18" customHeight="1" x14ac:dyDescent="0.3">
      <c r="B447" s="451">
        <v>2</v>
      </c>
      <c r="C447" s="452" t="s">
        <v>319</v>
      </c>
      <c r="D447" s="454"/>
      <c r="E447" s="153"/>
      <c r="F447" s="153"/>
    </row>
    <row r="448" spans="2:7" ht="18" customHeight="1" x14ac:dyDescent="0.3">
      <c r="B448" s="451">
        <v>3</v>
      </c>
      <c r="C448" s="452" t="s">
        <v>320</v>
      </c>
      <c r="D448" s="455"/>
      <c r="E448" s="153"/>
      <c r="F448" s="153"/>
    </row>
    <row r="449" spans="2:6" ht="18" customHeight="1" x14ac:dyDescent="0.3">
      <c r="B449" s="451">
        <v>4</v>
      </c>
      <c r="C449" s="452" t="s">
        <v>272</v>
      </c>
      <c r="D449" s="455"/>
      <c r="E449" s="153"/>
      <c r="F449" s="153"/>
    </row>
    <row r="450" spans="2:6" ht="18" customHeight="1" x14ac:dyDescent="0.3">
      <c r="B450" s="451">
        <v>5</v>
      </c>
      <c r="C450" s="452" t="s">
        <v>366</v>
      </c>
      <c r="D450" s="455">
        <v>38083.725900000005</v>
      </c>
      <c r="E450" s="153"/>
      <c r="F450" s="153"/>
    </row>
    <row r="451" spans="2:6" ht="18" customHeight="1" x14ac:dyDescent="0.3">
      <c r="B451" s="451">
        <v>6</v>
      </c>
      <c r="C451" s="452" t="s">
        <v>322</v>
      </c>
      <c r="D451" s="453"/>
      <c r="E451" s="153"/>
      <c r="F451" s="153"/>
    </row>
    <row r="452" spans="2:6" ht="18" customHeight="1" x14ac:dyDescent="0.3">
      <c r="B452" s="451">
        <v>7</v>
      </c>
      <c r="C452" s="452" t="s">
        <v>323</v>
      </c>
      <c r="D452" s="453"/>
      <c r="E452" s="153"/>
      <c r="F452" s="153"/>
    </row>
    <row r="453" spans="2:6" ht="18" customHeight="1" x14ac:dyDescent="0.3">
      <c r="B453" s="451"/>
      <c r="C453" s="452" t="s">
        <v>367</v>
      </c>
      <c r="D453" s="453"/>
      <c r="E453" s="153"/>
      <c r="F453" s="153"/>
    </row>
    <row r="454" spans="2:6" ht="18" customHeight="1" x14ac:dyDescent="0.3">
      <c r="B454" s="451"/>
      <c r="C454" s="452" t="s">
        <v>368</v>
      </c>
      <c r="D454" s="453"/>
      <c r="E454" s="153"/>
      <c r="F454" s="153"/>
    </row>
    <row r="455" spans="2:6" ht="18" customHeight="1" x14ac:dyDescent="0.3">
      <c r="B455" s="451">
        <v>8</v>
      </c>
      <c r="C455" s="452" t="s">
        <v>369</v>
      </c>
      <c r="D455" s="453"/>
      <c r="E455" s="153"/>
      <c r="F455" s="153"/>
    </row>
    <row r="456" spans="2:6" ht="18" customHeight="1" x14ac:dyDescent="0.3">
      <c r="B456" s="451"/>
      <c r="C456" s="452" t="s">
        <v>370</v>
      </c>
      <c r="D456" s="453"/>
      <c r="E456" s="153"/>
      <c r="F456" s="153"/>
    </row>
    <row r="457" spans="2:6" ht="18" customHeight="1" thickBot="1" x14ac:dyDescent="0.35">
      <c r="B457" s="456"/>
      <c r="C457" s="457" t="s">
        <v>371</v>
      </c>
      <c r="D457" s="458"/>
      <c r="E457" s="153"/>
      <c r="F457" s="153"/>
    </row>
    <row r="458" spans="2:6" ht="18" customHeight="1" thickBot="1" x14ac:dyDescent="0.35">
      <c r="B458" s="459">
        <v>9</v>
      </c>
      <c r="C458" s="460" t="s">
        <v>329</v>
      </c>
      <c r="D458" s="461">
        <f>SUM(D459:D462)</f>
        <v>1029044.7949699999</v>
      </c>
      <c r="E458" s="153"/>
      <c r="F458" s="153"/>
    </row>
    <row r="459" spans="2:6" ht="18" customHeight="1" x14ac:dyDescent="0.3">
      <c r="B459" s="462">
        <v>10</v>
      </c>
      <c r="C459" s="463" t="s">
        <v>330</v>
      </c>
      <c r="D459" s="464">
        <v>867168.41076999996</v>
      </c>
      <c r="E459" s="153"/>
      <c r="F459" s="153"/>
    </row>
    <row r="460" spans="2:6" ht="18" customHeight="1" x14ac:dyDescent="0.3">
      <c r="B460" s="451">
        <v>11</v>
      </c>
      <c r="C460" s="452" t="s">
        <v>331</v>
      </c>
      <c r="D460" s="455">
        <v>146802.54061999999</v>
      </c>
      <c r="E460" s="153"/>
      <c r="F460" s="153"/>
    </row>
    <row r="461" spans="2:6" ht="18" customHeight="1" x14ac:dyDescent="0.3">
      <c r="B461" s="451">
        <v>12</v>
      </c>
      <c r="C461" s="452" t="s">
        <v>332</v>
      </c>
      <c r="D461" s="455">
        <v>8736.6622299999999</v>
      </c>
      <c r="E461" s="153"/>
      <c r="F461" s="153"/>
    </row>
    <row r="462" spans="2:6" ht="18" customHeight="1" x14ac:dyDescent="0.3">
      <c r="B462" s="451">
        <v>13</v>
      </c>
      <c r="C462" s="452" t="s">
        <v>333</v>
      </c>
      <c r="D462" s="455">
        <v>6337.1813499999998</v>
      </c>
      <c r="E462" s="153"/>
      <c r="F462" s="153"/>
    </row>
    <row r="463" spans="2:6" ht="18" customHeight="1" x14ac:dyDescent="0.3">
      <c r="B463" s="451">
        <v>14</v>
      </c>
      <c r="C463" s="465" t="s">
        <v>334</v>
      </c>
      <c r="D463" s="455"/>
      <c r="E463" s="153"/>
      <c r="F463" s="153"/>
    </row>
    <row r="464" spans="2:6" ht="18" customHeight="1" x14ac:dyDescent="0.3">
      <c r="B464" s="451">
        <v>15</v>
      </c>
      <c r="C464" s="465" t="s">
        <v>335</v>
      </c>
      <c r="D464" s="455">
        <v>30731.165710000001</v>
      </c>
      <c r="E464" s="153"/>
      <c r="F464" s="153"/>
    </row>
    <row r="465" spans="2:6" ht="18" customHeight="1" x14ac:dyDescent="0.3">
      <c r="B465" s="451">
        <v>16</v>
      </c>
      <c r="C465" s="465" t="s">
        <v>336</v>
      </c>
      <c r="D465" s="455">
        <v>133319.43058000001</v>
      </c>
      <c r="E465" s="153"/>
      <c r="F465" s="153"/>
    </row>
    <row r="466" spans="2:6" ht="18" customHeight="1" x14ac:dyDescent="0.3">
      <c r="B466" s="451">
        <v>17</v>
      </c>
      <c r="C466" s="452" t="s">
        <v>363</v>
      </c>
      <c r="D466" s="455">
        <v>74159.44369</v>
      </c>
      <c r="E466" s="153"/>
      <c r="F466" s="153"/>
    </row>
    <row r="467" spans="2:6" ht="18" customHeight="1" x14ac:dyDescent="0.3">
      <c r="B467" s="451">
        <v>18</v>
      </c>
      <c r="C467" s="452" t="s">
        <v>364</v>
      </c>
      <c r="D467" s="455"/>
      <c r="E467" s="153"/>
      <c r="F467" s="153"/>
    </row>
    <row r="468" spans="2:6" ht="18" customHeight="1" thickBot="1" x14ac:dyDescent="0.35">
      <c r="B468" s="456">
        <v>19</v>
      </c>
      <c r="C468" s="457" t="s">
        <v>365</v>
      </c>
      <c r="D468" s="466">
        <v>7947.6481299999996</v>
      </c>
      <c r="E468" s="153"/>
      <c r="F468" s="153"/>
    </row>
    <row r="469" spans="2:6" ht="18" customHeight="1" thickBot="1" x14ac:dyDescent="0.35">
      <c r="B469" s="459">
        <v>20</v>
      </c>
      <c r="C469" s="467" t="s">
        <v>384</v>
      </c>
      <c r="D469" s="461">
        <f>+SUM(D446:D451)+D453+D454+D456+D457+D458+SUM(D463:D468)</f>
        <v>1313286.2089799999</v>
      </c>
      <c r="E469" s="153"/>
      <c r="F469" s="153"/>
    </row>
    <row r="470" spans="2:6" ht="18" customHeight="1" x14ac:dyDescent="0.3">
      <c r="B470" s="462"/>
      <c r="C470" s="468" t="s">
        <v>339</v>
      </c>
      <c r="D470" s="469"/>
      <c r="E470" s="153"/>
      <c r="F470" s="153"/>
    </row>
    <row r="471" spans="2:6" ht="18" customHeight="1" x14ac:dyDescent="0.3">
      <c r="B471" s="451"/>
      <c r="C471" s="470" t="s">
        <v>340</v>
      </c>
      <c r="D471" s="453"/>
      <c r="E471" s="153"/>
      <c r="F471" s="153"/>
    </row>
    <row r="472" spans="2:6" ht="18" customHeight="1" x14ac:dyDescent="0.3">
      <c r="B472" s="451">
        <v>21</v>
      </c>
      <c r="C472" s="452" t="s">
        <v>341</v>
      </c>
      <c r="D472" s="455">
        <v>520756.89840000006</v>
      </c>
      <c r="E472" s="153"/>
      <c r="F472" s="153"/>
    </row>
    <row r="473" spans="2:6" ht="18" customHeight="1" x14ac:dyDescent="0.3">
      <c r="B473" s="451">
        <v>22</v>
      </c>
      <c r="C473" s="465" t="s">
        <v>342</v>
      </c>
      <c r="D473" s="455">
        <v>10594.11246</v>
      </c>
      <c r="E473" s="153"/>
      <c r="F473" s="153"/>
    </row>
    <row r="474" spans="2:6" ht="18" customHeight="1" x14ac:dyDescent="0.3">
      <c r="B474" s="451">
        <v>23</v>
      </c>
      <c r="C474" s="465" t="s">
        <v>343</v>
      </c>
      <c r="D474" s="455">
        <v>74101.710029999987</v>
      </c>
      <c r="E474" s="153"/>
      <c r="F474" s="153"/>
    </row>
    <row r="475" spans="2:6" ht="18" customHeight="1" x14ac:dyDescent="0.3">
      <c r="B475" s="451">
        <v>24</v>
      </c>
      <c r="C475" s="465" t="s">
        <v>344</v>
      </c>
      <c r="D475" s="455"/>
      <c r="E475" s="153"/>
      <c r="F475" s="153"/>
    </row>
    <row r="476" spans="2:6" ht="18" customHeight="1" x14ac:dyDescent="0.3">
      <c r="B476" s="451">
        <v>25</v>
      </c>
      <c r="C476" s="452" t="s">
        <v>345</v>
      </c>
      <c r="D476" s="455"/>
      <c r="E476" s="153"/>
      <c r="F476" s="153"/>
    </row>
    <row r="477" spans="2:6" ht="18" customHeight="1" thickBot="1" x14ac:dyDescent="0.35">
      <c r="B477" s="456">
        <v>26</v>
      </c>
      <c r="C477" s="471" t="s">
        <v>346</v>
      </c>
      <c r="D477" s="466">
        <v>344264.04798999993</v>
      </c>
      <c r="E477" s="153"/>
      <c r="F477" s="153"/>
    </row>
    <row r="478" spans="2:6" ht="18" customHeight="1" thickBot="1" x14ac:dyDescent="0.35">
      <c r="B478" s="459">
        <v>27</v>
      </c>
      <c r="C478" s="467" t="s">
        <v>385</v>
      </c>
      <c r="D478" s="461">
        <f>SUM(D472:D477)</f>
        <v>949716.76887999987</v>
      </c>
      <c r="E478" s="153"/>
      <c r="F478" s="153"/>
    </row>
    <row r="479" spans="2:6" ht="18" customHeight="1" x14ac:dyDescent="0.3">
      <c r="B479" s="462"/>
      <c r="C479" s="468" t="s">
        <v>360</v>
      </c>
      <c r="D479" s="472"/>
      <c r="E479" s="153"/>
      <c r="F479" s="153"/>
    </row>
    <row r="480" spans="2:6" ht="18" customHeight="1" x14ac:dyDescent="0.3">
      <c r="B480" s="451">
        <v>28</v>
      </c>
      <c r="C480" s="452" t="s">
        <v>361</v>
      </c>
      <c r="D480" s="455">
        <v>1880021.91325</v>
      </c>
      <c r="E480" s="153"/>
      <c r="F480" s="153"/>
    </row>
    <row r="481" spans="2:11" ht="18" customHeight="1" x14ac:dyDescent="0.3">
      <c r="B481" s="451">
        <v>29</v>
      </c>
      <c r="C481" s="452" t="s">
        <v>350</v>
      </c>
      <c r="D481" s="455">
        <v>9248.7905800000008</v>
      </c>
      <c r="E481" s="153"/>
      <c r="F481" s="153"/>
    </row>
    <row r="482" spans="2:11" ht="18" customHeight="1" x14ac:dyDescent="0.3">
      <c r="B482" s="451">
        <v>30</v>
      </c>
      <c r="C482" s="465" t="s">
        <v>351</v>
      </c>
      <c r="D482" s="455"/>
      <c r="E482" s="153"/>
      <c r="F482" s="153"/>
    </row>
    <row r="483" spans="2:11" ht="18" customHeight="1" thickBot="1" x14ac:dyDescent="0.35">
      <c r="B483" s="456">
        <v>31</v>
      </c>
      <c r="C483" s="471" t="s">
        <v>352</v>
      </c>
      <c r="D483" s="466">
        <v>-1525701.26373</v>
      </c>
      <c r="E483" s="153"/>
      <c r="F483" s="153"/>
    </row>
    <row r="484" spans="2:11" ht="18" customHeight="1" thickBot="1" x14ac:dyDescent="0.35">
      <c r="B484" s="459">
        <v>32</v>
      </c>
      <c r="C484" s="467" t="s">
        <v>386</v>
      </c>
      <c r="D484" s="461">
        <f>SUM(D480:D483)</f>
        <v>363569.44010000001</v>
      </c>
      <c r="E484" s="153"/>
      <c r="F484" s="153"/>
    </row>
    <row r="485" spans="2:11" ht="18" customHeight="1" thickBot="1" x14ac:dyDescent="0.35">
      <c r="B485" s="459">
        <v>33</v>
      </c>
      <c r="C485" s="467" t="s">
        <v>387</v>
      </c>
      <c r="D485" s="461">
        <f>+D478+D484</f>
        <v>1313286.2089799999</v>
      </c>
      <c r="E485" s="153"/>
      <c r="F485" s="153"/>
    </row>
    <row r="486" spans="2:11" x14ac:dyDescent="0.3">
      <c r="B486" s="203"/>
      <c r="C486" s="122"/>
      <c r="D486" s="163"/>
      <c r="E486" s="153"/>
      <c r="F486" s="153"/>
    </row>
    <row r="487" spans="2:11" x14ac:dyDescent="0.3">
      <c r="B487" s="941"/>
      <c r="C487" s="942"/>
      <c r="D487" s="942"/>
      <c r="E487" s="942"/>
      <c r="F487" s="942"/>
      <c r="G487" s="942"/>
    </row>
    <row r="488" spans="2:11" ht="13.8" thickBot="1" x14ac:dyDescent="0.35">
      <c r="B488" s="943"/>
      <c r="C488" s="943"/>
      <c r="D488" s="484"/>
      <c r="E488" s="124"/>
      <c r="F488" s="124"/>
      <c r="G488" s="124"/>
    </row>
    <row r="489" spans="2:11" ht="13.8" thickBot="1" x14ac:dyDescent="0.35">
      <c r="B489" s="944" t="s">
        <v>34</v>
      </c>
      <c r="C489" s="945"/>
      <c r="E489" s="142"/>
      <c r="F489" s="162"/>
      <c r="G489" s="154" t="s">
        <v>204</v>
      </c>
    </row>
    <row r="490" spans="2:11" ht="13.2" customHeight="1" x14ac:dyDescent="0.3">
      <c r="B490" s="914" t="s">
        <v>311</v>
      </c>
      <c r="C490" s="914" t="s">
        <v>312</v>
      </c>
      <c r="D490" s="914" t="s">
        <v>313</v>
      </c>
      <c r="E490" s="914" t="s">
        <v>106</v>
      </c>
      <c r="F490" s="914" t="s">
        <v>375</v>
      </c>
      <c r="G490" s="914" t="s">
        <v>376</v>
      </c>
    </row>
    <row r="491" spans="2:11" x14ac:dyDescent="0.3">
      <c r="B491" s="915"/>
      <c r="C491" s="915"/>
      <c r="D491" s="915"/>
      <c r="E491" s="915"/>
      <c r="F491" s="915"/>
      <c r="G491" s="915"/>
    </row>
    <row r="492" spans="2:11" ht="13.8" thickBot="1" x14ac:dyDescent="0.35">
      <c r="B492" s="915"/>
      <c r="C492" s="915"/>
      <c r="D492" s="915"/>
      <c r="E492" s="915"/>
      <c r="F492" s="915"/>
      <c r="G492" s="915"/>
    </row>
    <row r="493" spans="2:11" ht="18" customHeight="1" x14ac:dyDescent="0.3">
      <c r="B493" s="406"/>
      <c r="C493" s="411" t="s">
        <v>317</v>
      </c>
      <c r="D493" s="412"/>
      <c r="E493" s="413"/>
      <c r="F493" s="414"/>
      <c r="G493" s="415"/>
    </row>
    <row r="494" spans="2:11" ht="18" customHeight="1" x14ac:dyDescent="0.3">
      <c r="B494" s="408">
        <v>1</v>
      </c>
      <c r="C494" s="355" t="s">
        <v>318</v>
      </c>
      <c r="D494" s="368">
        <v>0</v>
      </c>
      <c r="E494" s="371"/>
      <c r="F494" s="374">
        <f>+D494+E494</f>
        <v>0</v>
      </c>
      <c r="G494" s="416"/>
      <c r="I494" s="215"/>
      <c r="K494" s="218"/>
    </row>
    <row r="495" spans="2:11" ht="18" customHeight="1" x14ac:dyDescent="0.3">
      <c r="B495" s="408">
        <v>2</v>
      </c>
      <c r="C495" s="355" t="s">
        <v>319</v>
      </c>
      <c r="D495" s="368">
        <v>12253.367119999999</v>
      </c>
      <c r="E495" s="371"/>
      <c r="F495" s="374">
        <f t="shared" ref="F495:F498" si="8">+D495+E495</f>
        <v>12253.367119999999</v>
      </c>
      <c r="G495" s="416"/>
      <c r="I495" s="215"/>
      <c r="K495" s="218"/>
    </row>
    <row r="496" spans="2:11" ht="18" customHeight="1" x14ac:dyDescent="0.3">
      <c r="B496" s="408">
        <v>3</v>
      </c>
      <c r="C496" s="355" t="s">
        <v>320</v>
      </c>
      <c r="D496" s="368"/>
      <c r="E496" s="371"/>
      <c r="F496" s="374">
        <f t="shared" si="8"/>
        <v>0</v>
      </c>
      <c r="G496" s="416"/>
      <c r="I496" s="215"/>
      <c r="K496" s="218"/>
    </row>
    <row r="497" spans="2:11" ht="18" customHeight="1" x14ac:dyDescent="0.3">
      <c r="B497" s="408">
        <v>4</v>
      </c>
      <c r="C497" s="355" t="s">
        <v>272</v>
      </c>
      <c r="D497" s="368">
        <v>1747.8391271282701</v>
      </c>
      <c r="E497" s="371">
        <v>28196.785680000001</v>
      </c>
      <c r="F497" s="374">
        <f t="shared" si="8"/>
        <v>29944.624807128272</v>
      </c>
      <c r="G497" s="416"/>
      <c r="I497" s="215"/>
      <c r="K497" s="218"/>
    </row>
    <row r="498" spans="2:11" ht="18" customHeight="1" x14ac:dyDescent="0.3">
      <c r="B498" s="408">
        <v>5</v>
      </c>
      <c r="C498" s="355" t="s">
        <v>366</v>
      </c>
      <c r="D498" s="368">
        <v>22416.221219999999</v>
      </c>
      <c r="E498" s="371">
        <v>9332.3805700000012</v>
      </c>
      <c r="F498" s="374">
        <f t="shared" si="8"/>
        <v>31748.601790000001</v>
      </c>
      <c r="G498" s="416"/>
      <c r="I498" s="215"/>
      <c r="K498" s="218"/>
    </row>
    <row r="499" spans="2:11" ht="18" customHeight="1" x14ac:dyDescent="0.3">
      <c r="B499" s="408">
        <v>6</v>
      </c>
      <c r="C499" s="355" t="s">
        <v>322</v>
      </c>
      <c r="D499" s="368"/>
      <c r="E499" s="371"/>
      <c r="F499" s="374">
        <f>+D499+E499</f>
        <v>0</v>
      </c>
      <c r="G499" s="416"/>
      <c r="I499" s="215"/>
      <c r="K499" s="218"/>
    </row>
    <row r="500" spans="2:11" ht="18" customHeight="1" x14ac:dyDescent="0.3">
      <c r="B500" s="408">
        <v>7</v>
      </c>
      <c r="C500" s="355" t="s">
        <v>323</v>
      </c>
      <c r="D500" s="368"/>
      <c r="E500" s="371"/>
      <c r="F500" s="374">
        <f t="shared" ref="F500:F533" si="9">+D500+E500</f>
        <v>0</v>
      </c>
      <c r="G500" s="416"/>
      <c r="I500" s="215"/>
      <c r="K500" s="218"/>
    </row>
    <row r="501" spans="2:11" ht="18" customHeight="1" x14ac:dyDescent="0.3">
      <c r="B501" s="408"/>
      <c r="C501" s="355" t="s">
        <v>367</v>
      </c>
      <c r="D501" s="368"/>
      <c r="E501" s="371"/>
      <c r="F501" s="374">
        <f t="shared" si="9"/>
        <v>0</v>
      </c>
      <c r="G501" s="416"/>
      <c r="I501" s="215"/>
      <c r="K501" s="218"/>
    </row>
    <row r="502" spans="2:11" ht="18" customHeight="1" x14ac:dyDescent="0.3">
      <c r="B502" s="408"/>
      <c r="C502" s="355" t="s">
        <v>368</v>
      </c>
      <c r="D502" s="368"/>
      <c r="E502" s="371"/>
      <c r="F502" s="374">
        <f t="shared" si="9"/>
        <v>0</v>
      </c>
      <c r="G502" s="416"/>
      <c r="I502" s="215"/>
      <c r="K502" s="218"/>
    </row>
    <row r="503" spans="2:11" ht="18" customHeight="1" x14ac:dyDescent="0.3">
      <c r="B503" s="408">
        <v>8</v>
      </c>
      <c r="C503" s="355" t="s">
        <v>369</v>
      </c>
      <c r="D503" s="368"/>
      <c r="E503" s="371"/>
      <c r="F503" s="374">
        <f t="shared" si="9"/>
        <v>0</v>
      </c>
      <c r="G503" s="416"/>
      <c r="I503" s="215"/>
      <c r="K503" s="218"/>
    </row>
    <row r="504" spans="2:11" ht="18" customHeight="1" x14ac:dyDescent="0.3">
      <c r="B504" s="408"/>
      <c r="C504" s="355" t="s">
        <v>370</v>
      </c>
      <c r="D504" s="368"/>
      <c r="E504" s="371"/>
      <c r="F504" s="374">
        <f t="shared" si="9"/>
        <v>0</v>
      </c>
      <c r="G504" s="416"/>
      <c r="I504" s="215"/>
      <c r="K504" s="218"/>
    </row>
    <row r="505" spans="2:11" ht="18" customHeight="1" thickBot="1" x14ac:dyDescent="0.35">
      <c r="B505" s="409"/>
      <c r="C505" s="356" t="s">
        <v>371</v>
      </c>
      <c r="D505" s="369"/>
      <c r="E505" s="372"/>
      <c r="F505" s="375">
        <f t="shared" si="9"/>
        <v>0</v>
      </c>
      <c r="G505" s="417"/>
      <c r="I505" s="215"/>
      <c r="K505" s="218"/>
    </row>
    <row r="506" spans="2:11" ht="18" customHeight="1" thickBot="1" x14ac:dyDescent="0.35">
      <c r="B506" s="377">
        <v>9</v>
      </c>
      <c r="C506" s="378" t="s">
        <v>329</v>
      </c>
      <c r="D506" s="379">
        <f>SUM(D507:D510)</f>
        <v>1019108.448892822</v>
      </c>
      <c r="E506" s="380">
        <f>SUM(E507:E510)</f>
        <v>20326602.872759134</v>
      </c>
      <c r="F506" s="381">
        <f>+D506+E506</f>
        <v>21345711.321651954</v>
      </c>
      <c r="G506" s="382">
        <f t="shared" ref="G506" si="10">SUM(G507:G510)</f>
        <v>3444303.2811334934</v>
      </c>
      <c r="I506" s="215"/>
      <c r="K506" s="218"/>
    </row>
    <row r="507" spans="2:11" ht="18" customHeight="1" x14ac:dyDescent="0.3">
      <c r="B507" s="410">
        <v>10</v>
      </c>
      <c r="C507" s="357" t="s">
        <v>330</v>
      </c>
      <c r="D507" s="370"/>
      <c r="E507" s="373">
        <v>50219.815601130606</v>
      </c>
      <c r="F507" s="376">
        <f>+D507+E507</f>
        <v>50219.815601130606</v>
      </c>
      <c r="G507" s="418">
        <v>1011927.2631808301</v>
      </c>
      <c r="I507" s="215"/>
      <c r="K507" s="218"/>
    </row>
    <row r="508" spans="2:11" ht="18" customHeight="1" x14ac:dyDescent="0.3">
      <c r="B508" s="408">
        <v>11</v>
      </c>
      <c r="C508" s="355" t="s">
        <v>331</v>
      </c>
      <c r="D508" s="368">
        <v>1019108.448892822</v>
      </c>
      <c r="E508" s="371">
        <v>958870.90665999905</v>
      </c>
      <c r="F508" s="374">
        <f t="shared" si="9"/>
        <v>1977979.355552821</v>
      </c>
      <c r="G508" s="416">
        <v>601161.90895266295</v>
      </c>
      <c r="I508" s="215"/>
      <c r="K508" s="218"/>
    </row>
    <row r="509" spans="2:11" ht="18" customHeight="1" x14ac:dyDescent="0.3">
      <c r="B509" s="408">
        <v>12</v>
      </c>
      <c r="C509" s="355" t="s">
        <v>332</v>
      </c>
      <c r="D509" s="368"/>
      <c r="E509" s="371">
        <v>19317512.150498003</v>
      </c>
      <c r="F509" s="374">
        <f t="shared" si="9"/>
        <v>19317512.150498003</v>
      </c>
      <c r="G509" s="416">
        <v>1831214.1090000002</v>
      </c>
      <c r="I509" s="215"/>
      <c r="K509" s="218"/>
    </row>
    <row r="510" spans="2:11" ht="18" customHeight="1" x14ac:dyDescent="0.3">
      <c r="B510" s="408">
        <v>13</v>
      </c>
      <c r="C510" s="355" t="s">
        <v>333</v>
      </c>
      <c r="D510" s="368"/>
      <c r="E510" s="371"/>
      <c r="F510" s="374">
        <f t="shared" si="9"/>
        <v>0</v>
      </c>
      <c r="G510" s="416"/>
      <c r="I510" s="215"/>
      <c r="K510" s="218"/>
    </row>
    <row r="511" spans="2:11" ht="18" customHeight="1" x14ac:dyDescent="0.3">
      <c r="B511" s="408">
        <v>14</v>
      </c>
      <c r="C511" s="358" t="s">
        <v>334</v>
      </c>
      <c r="D511" s="368"/>
      <c r="E511" s="371"/>
      <c r="F511" s="374">
        <f t="shared" si="9"/>
        <v>0</v>
      </c>
      <c r="G511" s="416"/>
      <c r="I511" s="215"/>
      <c r="K511" s="218"/>
    </row>
    <row r="512" spans="2:11" ht="18" customHeight="1" x14ac:dyDescent="0.3">
      <c r="B512" s="408">
        <v>15</v>
      </c>
      <c r="C512" s="358" t="s">
        <v>335</v>
      </c>
      <c r="D512" s="368">
        <v>19993.472969999999</v>
      </c>
      <c r="E512" s="371">
        <v>1680734.3734200001</v>
      </c>
      <c r="F512" s="374">
        <f t="shared" si="9"/>
        <v>1700727.8463900001</v>
      </c>
      <c r="G512" s="416">
        <v>1417548.3358200002</v>
      </c>
      <c r="I512" s="215"/>
      <c r="K512" s="218"/>
    </row>
    <row r="513" spans="2:11" ht="18" customHeight="1" x14ac:dyDescent="0.3">
      <c r="B513" s="408">
        <v>16</v>
      </c>
      <c r="C513" s="358" t="s">
        <v>336</v>
      </c>
      <c r="D513" s="368">
        <v>30586.893479999999</v>
      </c>
      <c r="E513" s="371">
        <v>3285369.0580100003</v>
      </c>
      <c r="F513" s="374">
        <f t="shared" si="9"/>
        <v>3315955.9514900004</v>
      </c>
      <c r="G513" s="416">
        <v>1734041.794</v>
      </c>
      <c r="I513" s="215"/>
      <c r="K513" s="218"/>
    </row>
    <row r="514" spans="2:11" ht="18" customHeight="1" x14ac:dyDescent="0.3">
      <c r="B514" s="408">
        <v>17</v>
      </c>
      <c r="C514" s="355" t="s">
        <v>363</v>
      </c>
      <c r="D514" s="368">
        <v>176979.08253000001</v>
      </c>
      <c r="E514" s="371">
        <f>50063.07807+1196274.044</f>
        <v>1246337.12207</v>
      </c>
      <c r="F514" s="374">
        <f t="shared" si="9"/>
        <v>1423316.2046000001</v>
      </c>
      <c r="G514" s="416">
        <v>3.9792299999999998</v>
      </c>
      <c r="I514" s="215"/>
      <c r="K514" s="218"/>
    </row>
    <row r="515" spans="2:11" ht="18" customHeight="1" x14ac:dyDescent="0.3">
      <c r="B515" s="408">
        <v>18</v>
      </c>
      <c r="C515" s="355" t="s">
        <v>364</v>
      </c>
      <c r="D515" s="368"/>
      <c r="E515" s="371">
        <v>619979.15614999994</v>
      </c>
      <c r="F515" s="374">
        <f t="shared" si="9"/>
        <v>619979.15614999994</v>
      </c>
      <c r="G515" s="416">
        <v>220516.95382</v>
      </c>
      <c r="I515" s="215"/>
      <c r="K515" s="218"/>
    </row>
    <row r="516" spans="2:11" ht="18" customHeight="1" thickBot="1" x14ac:dyDescent="0.35">
      <c r="B516" s="409">
        <v>19</v>
      </c>
      <c r="C516" s="356" t="s">
        <v>365</v>
      </c>
      <c r="D516" s="369">
        <v>136231.16446999999</v>
      </c>
      <c r="E516" s="372">
        <v>57217.035344600001</v>
      </c>
      <c r="F516" s="375">
        <f t="shared" si="9"/>
        <v>193448.1998146</v>
      </c>
      <c r="G516" s="417">
        <v>1220074.94377</v>
      </c>
      <c r="I516" s="215"/>
      <c r="K516" s="218"/>
    </row>
    <row r="517" spans="2:11" ht="18" customHeight="1" thickBot="1" x14ac:dyDescent="0.35">
      <c r="B517" s="377">
        <v>20</v>
      </c>
      <c r="C517" s="378" t="s">
        <v>384</v>
      </c>
      <c r="D517" s="379">
        <f>+SUM(D494:D499)+D501+D502+D504+D505+D506+SUM(D511:D516)</f>
        <v>1419316.4898099503</v>
      </c>
      <c r="E517" s="380">
        <f>+SUM(E494:E499)+E501+E502+E504+E505+E506+SUM(E511:E516)</f>
        <v>27253768.784003735</v>
      </c>
      <c r="F517" s="381">
        <f t="shared" si="9"/>
        <v>28673085.273813684</v>
      </c>
      <c r="G517" s="382">
        <f>+SUM(G494:G499)+G501+G502+G504+G505+G506+SUM(G511:G516)</f>
        <v>8036489.2877734937</v>
      </c>
      <c r="I517" s="215"/>
      <c r="K517" s="218"/>
    </row>
    <row r="518" spans="2:11" ht="18" customHeight="1" x14ac:dyDescent="0.3">
      <c r="B518" s="410"/>
      <c r="C518" s="359" t="s">
        <v>339</v>
      </c>
      <c r="D518" s="370"/>
      <c r="E518" s="373"/>
      <c r="F518" s="376">
        <f t="shared" si="9"/>
        <v>0</v>
      </c>
      <c r="G518" s="418"/>
      <c r="I518" s="215"/>
      <c r="K518" s="218"/>
    </row>
    <row r="519" spans="2:11" ht="18" customHeight="1" x14ac:dyDescent="0.3">
      <c r="B519" s="408"/>
      <c r="C519" s="360" t="s">
        <v>340</v>
      </c>
      <c r="D519" s="368"/>
      <c r="E519" s="371"/>
      <c r="F519" s="374">
        <f t="shared" si="9"/>
        <v>0</v>
      </c>
      <c r="G519" s="416"/>
      <c r="I519" s="215"/>
      <c r="K519" s="218"/>
    </row>
    <row r="520" spans="2:11" ht="18" customHeight="1" x14ac:dyDescent="0.3">
      <c r="B520" s="408">
        <v>21</v>
      </c>
      <c r="C520" s="355" t="s">
        <v>341</v>
      </c>
      <c r="D520" s="368">
        <v>5478278.2888722802</v>
      </c>
      <c r="E520" s="371">
        <v>5965605.6282544006</v>
      </c>
      <c r="F520" s="374">
        <f t="shared" si="9"/>
        <v>11443883.917126682</v>
      </c>
      <c r="G520" s="416">
        <v>5662320.5060317405</v>
      </c>
      <c r="I520" s="215"/>
      <c r="K520" s="218"/>
    </row>
    <row r="521" spans="2:11" ht="18" customHeight="1" x14ac:dyDescent="0.3">
      <c r="B521" s="408">
        <v>22</v>
      </c>
      <c r="C521" s="358" t="s">
        <v>342</v>
      </c>
      <c r="D521" s="368">
        <v>10704.255810000001</v>
      </c>
      <c r="E521" s="371"/>
      <c r="F521" s="374">
        <f t="shared" si="9"/>
        <v>10704.255810000001</v>
      </c>
      <c r="G521" s="416"/>
      <c r="I521" s="215"/>
      <c r="K521" s="218"/>
    </row>
    <row r="522" spans="2:11" ht="18" customHeight="1" x14ac:dyDescent="0.3">
      <c r="B522" s="408">
        <v>23</v>
      </c>
      <c r="C522" s="358" t="s">
        <v>343</v>
      </c>
      <c r="D522" s="368">
        <v>524541.10407999996</v>
      </c>
      <c r="E522" s="371">
        <v>100607.09539</v>
      </c>
      <c r="F522" s="374">
        <f t="shared" si="9"/>
        <v>625148.19946999999</v>
      </c>
      <c r="G522" s="416">
        <v>826018.99010000005</v>
      </c>
      <c r="I522" s="215"/>
      <c r="K522" s="218"/>
    </row>
    <row r="523" spans="2:11" ht="18" customHeight="1" x14ac:dyDescent="0.3">
      <c r="B523" s="408">
        <v>24</v>
      </c>
      <c r="C523" s="358" t="s">
        <v>344</v>
      </c>
      <c r="D523" s="368"/>
      <c r="E523" s="371">
        <v>1079.307</v>
      </c>
      <c r="F523" s="374">
        <f t="shared" si="9"/>
        <v>1079.307</v>
      </c>
      <c r="G523" s="416"/>
      <c r="I523" s="215"/>
      <c r="K523" s="218"/>
    </row>
    <row r="524" spans="2:11" ht="18" customHeight="1" x14ac:dyDescent="0.3">
      <c r="B524" s="408">
        <v>25</v>
      </c>
      <c r="C524" s="355" t="s">
        <v>345</v>
      </c>
      <c r="D524" s="368">
        <v>1805.91815</v>
      </c>
      <c r="E524" s="371">
        <v>41073.877030000003</v>
      </c>
      <c r="F524" s="374">
        <f t="shared" si="9"/>
        <v>42879.795180000001</v>
      </c>
      <c r="G524" s="416"/>
      <c r="I524" s="215"/>
      <c r="K524" s="218"/>
    </row>
    <row r="525" spans="2:11" ht="18" customHeight="1" thickBot="1" x14ac:dyDescent="0.35">
      <c r="B525" s="409">
        <v>26</v>
      </c>
      <c r="C525" s="361" t="s">
        <v>346</v>
      </c>
      <c r="D525" s="369">
        <v>55867.507369999985</v>
      </c>
      <c r="E525" s="372">
        <v>2133549.1034300001</v>
      </c>
      <c r="F525" s="375">
        <f t="shared" si="9"/>
        <v>2189416.6107999999</v>
      </c>
      <c r="G525" s="417">
        <v>48791.85177999999</v>
      </c>
      <c r="I525" s="215"/>
      <c r="K525" s="218"/>
    </row>
    <row r="526" spans="2:11" ht="18" customHeight="1" thickBot="1" x14ac:dyDescent="0.35">
      <c r="B526" s="377">
        <v>27</v>
      </c>
      <c r="C526" s="383" t="s">
        <v>385</v>
      </c>
      <c r="D526" s="379">
        <f>SUM(D520:D525)</f>
        <v>6071197.0742822802</v>
      </c>
      <c r="E526" s="380">
        <f t="shared" ref="E526" si="11">SUM(E520:E525)</f>
        <v>8241915.0111044012</v>
      </c>
      <c r="F526" s="381">
        <f t="shared" si="9"/>
        <v>14313112.085386682</v>
      </c>
      <c r="G526" s="382">
        <f t="shared" ref="G526" si="12">SUM(G520:G525)</f>
        <v>6537131.3479117407</v>
      </c>
      <c r="I526" s="215"/>
      <c r="K526" s="218"/>
    </row>
    <row r="527" spans="2:11" ht="18" customHeight="1" x14ac:dyDescent="0.3">
      <c r="B527" s="410"/>
      <c r="C527" s="362" t="s">
        <v>360</v>
      </c>
      <c r="D527" s="370"/>
      <c r="E527" s="373"/>
      <c r="F527" s="376">
        <f t="shared" si="9"/>
        <v>0</v>
      </c>
      <c r="G527" s="418"/>
      <c r="I527" s="215"/>
      <c r="K527" s="218"/>
    </row>
    <row r="528" spans="2:11" ht="18" customHeight="1" x14ac:dyDescent="0.3">
      <c r="B528" s="408">
        <v>28</v>
      </c>
      <c r="C528" s="355" t="s">
        <v>361</v>
      </c>
      <c r="D528" s="368"/>
      <c r="E528" s="371"/>
      <c r="F528" s="374">
        <f t="shared" si="9"/>
        <v>0</v>
      </c>
      <c r="G528" s="416"/>
      <c r="I528" s="215"/>
      <c r="K528" s="218"/>
    </row>
    <row r="529" spans="2:11" ht="18" customHeight="1" x14ac:dyDescent="0.3">
      <c r="B529" s="408">
        <v>29</v>
      </c>
      <c r="C529" s="355" t="s">
        <v>350</v>
      </c>
      <c r="D529" s="368"/>
      <c r="E529" s="371"/>
      <c r="F529" s="374">
        <f t="shared" si="9"/>
        <v>0</v>
      </c>
      <c r="G529" s="416"/>
      <c r="I529" s="215"/>
      <c r="K529" s="218"/>
    </row>
    <row r="530" spans="2:11" ht="18" customHeight="1" x14ac:dyDescent="0.3">
      <c r="B530" s="408">
        <v>30</v>
      </c>
      <c r="C530" s="363" t="s">
        <v>351</v>
      </c>
      <c r="D530" s="368"/>
      <c r="E530" s="371"/>
      <c r="F530" s="374">
        <f t="shared" si="9"/>
        <v>0</v>
      </c>
      <c r="G530" s="416"/>
      <c r="I530" s="215"/>
      <c r="K530" s="218"/>
    </row>
    <row r="531" spans="2:11" ht="18" customHeight="1" thickBot="1" x14ac:dyDescent="0.35">
      <c r="B531" s="409">
        <v>31</v>
      </c>
      <c r="C531" s="364" t="s">
        <v>352</v>
      </c>
      <c r="D531" s="369">
        <v>-4651880.5844723303</v>
      </c>
      <c r="E531" s="372">
        <v>19011853.772899333</v>
      </c>
      <c r="F531" s="375">
        <f t="shared" si="9"/>
        <v>14359973.188427003</v>
      </c>
      <c r="G531" s="417">
        <v>1499357.939861753</v>
      </c>
      <c r="I531" s="215"/>
      <c r="K531" s="218"/>
    </row>
    <row r="532" spans="2:11" ht="18" customHeight="1" thickBot="1" x14ac:dyDescent="0.35">
      <c r="B532" s="377">
        <v>32</v>
      </c>
      <c r="C532" s="378" t="s">
        <v>386</v>
      </c>
      <c r="D532" s="390">
        <f>SUM(D528:D531)</f>
        <v>-4651880.5844723303</v>
      </c>
      <c r="E532" s="391">
        <f t="shared" ref="E532" si="13">SUM(E528:E531)</f>
        <v>19011853.772899333</v>
      </c>
      <c r="F532" s="392">
        <f t="shared" si="9"/>
        <v>14359973.188427003</v>
      </c>
      <c r="G532" s="393">
        <f t="shared" ref="G532" si="14">SUM(G528:G531)</f>
        <v>1499357.939861753</v>
      </c>
      <c r="I532" s="215"/>
      <c r="K532" s="218"/>
    </row>
    <row r="533" spans="2:11" ht="18" customHeight="1" thickBot="1" x14ac:dyDescent="0.35">
      <c r="B533" s="384">
        <v>33</v>
      </c>
      <c r="C533" s="385" t="s">
        <v>354</v>
      </c>
      <c r="D533" s="386">
        <f>+D526+D532</f>
        <v>1419316.4898099499</v>
      </c>
      <c r="E533" s="387">
        <f t="shared" ref="E533" si="15">+E526+E532</f>
        <v>27253768.784003735</v>
      </c>
      <c r="F533" s="388">
        <f t="shared" si="9"/>
        <v>28673085.273813684</v>
      </c>
      <c r="G533" s="389">
        <f t="shared" ref="G533" si="16">+G526+G532</f>
        <v>8036489.2877734937</v>
      </c>
      <c r="I533" s="215"/>
      <c r="K533" s="218"/>
    </row>
    <row r="534" spans="2:11" x14ac:dyDescent="0.3">
      <c r="B534" s="203"/>
      <c r="C534" s="122"/>
      <c r="D534" s="163"/>
      <c r="E534" s="153"/>
      <c r="F534" s="153"/>
    </row>
    <row r="535" spans="2:11" x14ac:dyDescent="0.3">
      <c r="B535" s="941"/>
      <c r="C535" s="942"/>
      <c r="D535" s="942"/>
      <c r="E535" s="942"/>
      <c r="F535" s="942"/>
      <c r="G535" s="942"/>
    </row>
    <row r="536" spans="2:11" ht="13.8" thickBot="1" x14ac:dyDescent="0.35">
      <c r="B536" s="943"/>
      <c r="C536" s="943"/>
      <c r="D536" s="484"/>
      <c r="E536" s="124"/>
      <c r="F536" s="124"/>
      <c r="G536" s="124"/>
    </row>
    <row r="537" spans="2:11" ht="13.8" thickBot="1" x14ac:dyDescent="0.35">
      <c r="B537" s="944" t="s">
        <v>26</v>
      </c>
      <c r="C537" s="945"/>
      <c r="D537" s="485"/>
      <c r="E537" s="142"/>
      <c r="F537" s="142"/>
    </row>
    <row r="538" spans="2:11" ht="13.2" customHeight="1" x14ac:dyDescent="0.3">
      <c r="B538" s="925" t="s">
        <v>311</v>
      </c>
      <c r="C538" s="928" t="s">
        <v>312</v>
      </c>
      <c r="D538" s="936" t="s">
        <v>357</v>
      </c>
      <c r="E538" s="203"/>
      <c r="F538" s="203"/>
    </row>
    <row r="539" spans="2:11" x14ac:dyDescent="0.3">
      <c r="B539" s="926"/>
      <c r="C539" s="915"/>
      <c r="D539" s="937"/>
      <c r="E539" s="123"/>
      <c r="F539" s="123"/>
    </row>
    <row r="540" spans="2:11" ht="13.8" thickBot="1" x14ac:dyDescent="0.35">
      <c r="B540" s="927"/>
      <c r="C540" s="929"/>
      <c r="D540" s="938"/>
      <c r="E540" s="123"/>
      <c r="F540" s="123"/>
    </row>
    <row r="541" spans="2:11" ht="18" customHeight="1" x14ac:dyDescent="0.3">
      <c r="B541" s="406"/>
      <c r="C541" s="407" t="s">
        <v>317</v>
      </c>
      <c r="D541" s="450"/>
      <c r="E541" s="153"/>
      <c r="F541" s="153"/>
    </row>
    <row r="542" spans="2:11" ht="18" customHeight="1" x14ac:dyDescent="0.3">
      <c r="B542" s="408">
        <v>1</v>
      </c>
      <c r="C542" s="395" t="s">
        <v>318</v>
      </c>
      <c r="D542" s="453"/>
      <c r="E542" s="153"/>
      <c r="F542" s="153"/>
    </row>
    <row r="543" spans="2:11" ht="18" customHeight="1" x14ac:dyDescent="0.3">
      <c r="B543" s="408">
        <v>2</v>
      </c>
      <c r="C543" s="395" t="s">
        <v>319</v>
      </c>
      <c r="D543" s="454">
        <v>10581</v>
      </c>
      <c r="E543" s="153"/>
      <c r="F543" s="153"/>
    </row>
    <row r="544" spans="2:11" ht="18" customHeight="1" x14ac:dyDescent="0.3">
      <c r="B544" s="408">
        <v>3</v>
      </c>
      <c r="C544" s="395" t="s">
        <v>320</v>
      </c>
      <c r="D544" s="455"/>
      <c r="E544" s="153"/>
      <c r="F544" s="153"/>
    </row>
    <row r="545" spans="2:6" ht="18" customHeight="1" x14ac:dyDescent="0.3">
      <c r="B545" s="408">
        <v>4</v>
      </c>
      <c r="C545" s="395" t="s">
        <v>272</v>
      </c>
      <c r="D545" s="455">
        <v>95432</v>
      </c>
      <c r="E545" s="153"/>
      <c r="F545" s="153"/>
    </row>
    <row r="546" spans="2:6" ht="18" customHeight="1" x14ac:dyDescent="0.3">
      <c r="B546" s="408">
        <v>5</v>
      </c>
      <c r="C546" s="395" t="s">
        <v>366</v>
      </c>
      <c r="D546" s="455">
        <v>38805</v>
      </c>
      <c r="E546" s="153"/>
      <c r="F546" s="153"/>
    </row>
    <row r="547" spans="2:6" ht="18" customHeight="1" x14ac:dyDescent="0.3">
      <c r="B547" s="408">
        <v>6</v>
      </c>
      <c r="C547" s="395" t="s">
        <v>322</v>
      </c>
      <c r="D547" s="453"/>
      <c r="E547" s="153"/>
      <c r="F547" s="153"/>
    </row>
    <row r="548" spans="2:6" ht="18" customHeight="1" x14ac:dyDescent="0.3">
      <c r="B548" s="408">
        <v>7</v>
      </c>
      <c r="C548" s="395" t="s">
        <v>323</v>
      </c>
      <c r="D548" s="453"/>
      <c r="E548" s="153"/>
      <c r="F548" s="153"/>
    </row>
    <row r="549" spans="2:6" ht="18" customHeight="1" x14ac:dyDescent="0.3">
      <c r="B549" s="408"/>
      <c r="C549" s="395" t="s">
        <v>367</v>
      </c>
      <c r="D549" s="453"/>
      <c r="E549" s="153"/>
      <c r="F549" s="153"/>
    </row>
    <row r="550" spans="2:6" ht="18" customHeight="1" x14ac:dyDescent="0.3">
      <c r="B550" s="408"/>
      <c r="C550" s="395" t="s">
        <v>368</v>
      </c>
      <c r="D550" s="453"/>
      <c r="E550" s="153"/>
      <c r="F550" s="153"/>
    </row>
    <row r="551" spans="2:6" ht="18" customHeight="1" x14ac:dyDescent="0.3">
      <c r="B551" s="408">
        <v>8</v>
      </c>
      <c r="C551" s="395" t="s">
        <v>369</v>
      </c>
      <c r="D551" s="453"/>
      <c r="E551" s="153"/>
      <c r="F551" s="153"/>
    </row>
    <row r="552" spans="2:6" ht="18" customHeight="1" x14ac:dyDescent="0.3">
      <c r="B552" s="408"/>
      <c r="C552" s="395" t="s">
        <v>370</v>
      </c>
      <c r="D552" s="453"/>
      <c r="E552" s="153"/>
      <c r="F552" s="153"/>
    </row>
    <row r="553" spans="2:6" ht="18" customHeight="1" thickBot="1" x14ac:dyDescent="0.35">
      <c r="B553" s="409"/>
      <c r="C553" s="399" t="s">
        <v>371</v>
      </c>
      <c r="D553" s="458"/>
      <c r="E553" s="153"/>
      <c r="F553" s="153"/>
    </row>
    <row r="554" spans="2:6" ht="18" customHeight="1" thickBot="1" x14ac:dyDescent="0.35">
      <c r="B554" s="377">
        <v>9</v>
      </c>
      <c r="C554" s="402" t="s">
        <v>329</v>
      </c>
      <c r="D554" s="461">
        <f>SUM(D555:D558)</f>
        <v>2399546</v>
      </c>
      <c r="E554" s="153"/>
      <c r="F554" s="153"/>
    </row>
    <row r="555" spans="2:6" ht="18" customHeight="1" x14ac:dyDescent="0.3">
      <c r="B555" s="410">
        <v>10</v>
      </c>
      <c r="C555" s="400" t="s">
        <v>330</v>
      </c>
      <c r="D555" s="464"/>
      <c r="E555" s="153"/>
      <c r="F555" s="153"/>
    </row>
    <row r="556" spans="2:6" ht="18" customHeight="1" x14ac:dyDescent="0.3">
      <c r="B556" s="408">
        <v>11</v>
      </c>
      <c r="C556" s="395" t="s">
        <v>331</v>
      </c>
      <c r="D556" s="455">
        <v>2399546</v>
      </c>
      <c r="E556" s="153"/>
      <c r="F556" s="153"/>
    </row>
    <row r="557" spans="2:6" ht="18" customHeight="1" x14ac:dyDescent="0.3">
      <c r="B557" s="408">
        <v>12</v>
      </c>
      <c r="C557" s="395" t="s">
        <v>332</v>
      </c>
      <c r="D557" s="455"/>
      <c r="E557" s="153"/>
      <c r="F557" s="153"/>
    </row>
    <row r="558" spans="2:6" ht="18" customHeight="1" x14ac:dyDescent="0.3">
      <c r="B558" s="408">
        <v>13</v>
      </c>
      <c r="C558" s="395" t="s">
        <v>333</v>
      </c>
      <c r="D558" s="455"/>
      <c r="E558" s="153"/>
      <c r="F558" s="153"/>
    </row>
    <row r="559" spans="2:6" ht="18" customHeight="1" x14ac:dyDescent="0.3">
      <c r="B559" s="408">
        <v>14</v>
      </c>
      <c r="C559" s="396" t="s">
        <v>334</v>
      </c>
      <c r="D559" s="455"/>
      <c r="E559" s="153"/>
      <c r="F559" s="153"/>
    </row>
    <row r="560" spans="2:6" ht="18" customHeight="1" x14ac:dyDescent="0.3">
      <c r="B560" s="408">
        <v>15</v>
      </c>
      <c r="C560" s="396" t="s">
        <v>335</v>
      </c>
      <c r="D560" s="455">
        <v>323062</v>
      </c>
      <c r="E560" s="153"/>
      <c r="F560" s="153"/>
    </row>
    <row r="561" spans="2:7" ht="18" customHeight="1" x14ac:dyDescent="0.3">
      <c r="B561" s="408">
        <v>16</v>
      </c>
      <c r="C561" s="396" t="s">
        <v>336</v>
      </c>
      <c r="D561" s="455">
        <v>691580</v>
      </c>
      <c r="E561" s="153"/>
      <c r="F561" s="153"/>
    </row>
    <row r="562" spans="2:7" ht="18" customHeight="1" x14ac:dyDescent="0.3">
      <c r="B562" s="408">
        <v>17</v>
      </c>
      <c r="C562" s="395" t="s">
        <v>363</v>
      </c>
      <c r="D562" s="455">
        <v>34763</v>
      </c>
      <c r="E562" s="163"/>
      <c r="F562" s="163"/>
    </row>
    <row r="563" spans="2:7" ht="18" customHeight="1" x14ac:dyDescent="0.3">
      <c r="B563" s="408">
        <v>18</v>
      </c>
      <c r="C563" s="395" t="s">
        <v>364</v>
      </c>
      <c r="D563" s="455">
        <v>157815</v>
      </c>
      <c r="E563" s="153"/>
      <c r="F563" s="153"/>
    </row>
    <row r="564" spans="2:7" ht="18" customHeight="1" thickBot="1" x14ac:dyDescent="0.35">
      <c r="B564" s="409">
        <v>19</v>
      </c>
      <c r="C564" s="399" t="s">
        <v>365</v>
      </c>
      <c r="D564" s="466">
        <v>115089</v>
      </c>
      <c r="E564" s="153"/>
      <c r="F564" s="153"/>
    </row>
    <row r="565" spans="2:7" ht="18" customHeight="1" thickBot="1" x14ac:dyDescent="0.35">
      <c r="B565" s="377">
        <v>20</v>
      </c>
      <c r="C565" s="404" t="s">
        <v>384</v>
      </c>
      <c r="D565" s="461">
        <f>+SUM(D542:D547)+D549+D550+D552+D553+D554+SUM(D559:D564)</f>
        <v>3866673</v>
      </c>
      <c r="E565" s="153"/>
      <c r="F565" s="153"/>
    </row>
    <row r="566" spans="2:7" ht="18" customHeight="1" x14ac:dyDescent="0.3">
      <c r="B566" s="410"/>
      <c r="C566" s="403" t="s">
        <v>339</v>
      </c>
      <c r="D566" s="469"/>
      <c r="E566" s="153"/>
      <c r="F566" s="153"/>
    </row>
    <row r="567" spans="2:7" ht="18" customHeight="1" x14ac:dyDescent="0.3">
      <c r="B567" s="408"/>
      <c r="C567" s="397" t="s">
        <v>340</v>
      </c>
      <c r="D567" s="453"/>
      <c r="E567" s="153"/>
      <c r="F567" s="153"/>
    </row>
    <row r="568" spans="2:7" ht="18" customHeight="1" x14ac:dyDescent="0.3">
      <c r="B568" s="408">
        <v>21</v>
      </c>
      <c r="C568" s="395" t="s">
        <v>341</v>
      </c>
      <c r="D568" s="455">
        <v>1715947</v>
      </c>
      <c r="E568" s="153"/>
      <c r="F568" s="153"/>
    </row>
    <row r="569" spans="2:7" ht="18" customHeight="1" x14ac:dyDescent="0.3">
      <c r="B569" s="408">
        <v>22</v>
      </c>
      <c r="C569" s="396" t="s">
        <v>342</v>
      </c>
      <c r="D569" s="455">
        <v>27369</v>
      </c>
      <c r="E569" s="153"/>
      <c r="F569" s="153"/>
    </row>
    <row r="570" spans="2:7" ht="18" customHeight="1" x14ac:dyDescent="0.3">
      <c r="B570" s="408">
        <v>23</v>
      </c>
      <c r="C570" s="396" t="s">
        <v>343</v>
      </c>
      <c r="D570" s="455">
        <v>201602</v>
      </c>
      <c r="E570" s="153"/>
      <c r="F570" s="153"/>
    </row>
    <row r="571" spans="2:7" ht="18" customHeight="1" x14ac:dyDescent="0.3">
      <c r="B571" s="408">
        <v>24</v>
      </c>
      <c r="C571" s="396" t="s">
        <v>344</v>
      </c>
      <c r="D571" s="455">
        <v>40020</v>
      </c>
      <c r="E571" s="153"/>
      <c r="F571" s="153"/>
    </row>
    <row r="572" spans="2:7" ht="18" customHeight="1" x14ac:dyDescent="0.3">
      <c r="B572" s="408">
        <v>25</v>
      </c>
      <c r="C572" s="395" t="s">
        <v>345</v>
      </c>
      <c r="D572" s="455"/>
      <c r="E572" s="153"/>
      <c r="F572" s="153"/>
    </row>
    <row r="573" spans="2:7" ht="18" customHeight="1" thickBot="1" x14ac:dyDescent="0.35">
      <c r="B573" s="409">
        <v>26</v>
      </c>
      <c r="C573" s="405" t="s">
        <v>346</v>
      </c>
      <c r="D573" s="466">
        <v>570013</v>
      </c>
      <c r="E573" s="153"/>
      <c r="F573" s="153"/>
    </row>
    <row r="574" spans="2:7" ht="18" customHeight="1" thickBot="1" x14ac:dyDescent="0.35">
      <c r="B574" s="377">
        <v>27</v>
      </c>
      <c r="C574" s="404" t="s">
        <v>385</v>
      </c>
      <c r="D574" s="461">
        <f>SUM(D568:D573)</f>
        <v>2554951</v>
      </c>
      <c r="E574" s="153"/>
      <c r="F574" s="153"/>
    </row>
    <row r="575" spans="2:7" ht="18" customHeight="1" x14ac:dyDescent="0.3">
      <c r="B575" s="410"/>
      <c r="C575" s="403" t="s">
        <v>360</v>
      </c>
      <c r="D575" s="472"/>
      <c r="E575" s="153"/>
      <c r="F575" s="153"/>
    </row>
    <row r="576" spans="2:7" ht="18" customHeight="1" x14ac:dyDescent="0.3">
      <c r="B576" s="408">
        <v>28</v>
      </c>
      <c r="C576" s="395" t="s">
        <v>361</v>
      </c>
      <c r="D576" s="455">
        <v>825000</v>
      </c>
      <c r="E576" s="163"/>
      <c r="F576" s="163"/>
      <c r="G576" s="139"/>
    </row>
    <row r="577" spans="2:7" ht="18" customHeight="1" x14ac:dyDescent="0.3">
      <c r="B577" s="408">
        <v>29</v>
      </c>
      <c r="C577" s="395" t="s">
        <v>350</v>
      </c>
      <c r="D577" s="455"/>
      <c r="E577" s="153"/>
      <c r="F577" s="153"/>
    </row>
    <row r="578" spans="2:7" ht="18" customHeight="1" x14ac:dyDescent="0.3">
      <c r="B578" s="408">
        <v>30</v>
      </c>
      <c r="C578" s="396" t="s">
        <v>351</v>
      </c>
      <c r="D578" s="455"/>
      <c r="E578" s="153"/>
      <c r="F578" s="153"/>
    </row>
    <row r="579" spans="2:7" ht="18" customHeight="1" thickBot="1" x14ac:dyDescent="0.35">
      <c r="B579" s="409">
        <v>31</v>
      </c>
      <c r="C579" s="405" t="s">
        <v>352</v>
      </c>
      <c r="D579" s="466">
        <v>486722</v>
      </c>
      <c r="E579" s="153"/>
      <c r="F579" s="153"/>
    </row>
    <row r="580" spans="2:7" ht="18" customHeight="1" thickBot="1" x14ac:dyDescent="0.35">
      <c r="B580" s="377">
        <v>32</v>
      </c>
      <c r="C580" s="404" t="s">
        <v>386</v>
      </c>
      <c r="D580" s="461">
        <f>SUM(D576:D579)</f>
        <v>1311722</v>
      </c>
      <c r="E580" s="153"/>
      <c r="F580" s="153"/>
    </row>
    <row r="581" spans="2:7" ht="18" customHeight="1" thickBot="1" x14ac:dyDescent="0.35">
      <c r="B581" s="377">
        <v>33</v>
      </c>
      <c r="C581" s="404" t="s">
        <v>354</v>
      </c>
      <c r="D581" s="461">
        <f>+D574+D580</f>
        <v>3866673</v>
      </c>
      <c r="E581" s="153"/>
      <c r="F581" s="153"/>
    </row>
    <row r="582" spans="2:7" x14ac:dyDescent="0.3">
      <c r="B582" s="203"/>
      <c r="C582" s="122"/>
      <c r="D582" s="163"/>
      <c r="E582" s="153"/>
      <c r="F582" s="153"/>
    </row>
    <row r="583" spans="2:7" x14ac:dyDescent="0.3">
      <c r="B583" s="941"/>
      <c r="C583" s="942"/>
      <c r="D583" s="942"/>
      <c r="E583" s="942"/>
      <c r="F583" s="942"/>
      <c r="G583" s="942"/>
    </row>
    <row r="584" spans="2:7" ht="13.8" thickBot="1" x14ac:dyDescent="0.35">
      <c r="B584" s="943"/>
      <c r="C584" s="943"/>
      <c r="D584" s="484"/>
      <c r="E584" s="124"/>
      <c r="F584" s="124"/>
      <c r="G584" s="124"/>
    </row>
    <row r="585" spans="2:7" ht="17.25" customHeight="1" thickBot="1" x14ac:dyDescent="0.35">
      <c r="B585" s="944" t="s">
        <v>379</v>
      </c>
      <c r="C585" s="945"/>
      <c r="D585" s="485"/>
      <c r="E585" s="142"/>
      <c r="F585" s="142"/>
    </row>
    <row r="586" spans="2:7" ht="13.2" customHeight="1" x14ac:dyDescent="0.3">
      <c r="B586" s="925" t="s">
        <v>311</v>
      </c>
      <c r="C586" s="928" t="s">
        <v>312</v>
      </c>
      <c r="D586" s="936" t="s">
        <v>357</v>
      </c>
      <c r="E586" s="203"/>
      <c r="F586" s="203"/>
    </row>
    <row r="587" spans="2:7" x14ac:dyDescent="0.3">
      <c r="B587" s="926"/>
      <c r="C587" s="915"/>
      <c r="D587" s="937"/>
      <c r="E587" s="123"/>
      <c r="F587" s="123"/>
    </row>
    <row r="588" spans="2:7" ht="13.8" thickBot="1" x14ac:dyDescent="0.35">
      <c r="B588" s="927"/>
      <c r="C588" s="929"/>
      <c r="D588" s="938"/>
      <c r="E588" s="123"/>
      <c r="F588" s="123"/>
    </row>
    <row r="589" spans="2:7" ht="18" customHeight="1" x14ac:dyDescent="0.3">
      <c r="B589" s="406"/>
      <c r="C589" s="407" t="s">
        <v>317</v>
      </c>
      <c r="D589" s="450"/>
      <c r="E589" s="153"/>
      <c r="F589" s="153"/>
    </row>
    <row r="590" spans="2:7" ht="18" customHeight="1" x14ac:dyDescent="0.3">
      <c r="B590" s="408">
        <v>1</v>
      </c>
      <c r="C590" s="395" t="s">
        <v>318</v>
      </c>
      <c r="D590" s="453">
        <v>0</v>
      </c>
      <c r="E590" s="153"/>
      <c r="F590" s="153"/>
    </row>
    <row r="591" spans="2:7" ht="18" customHeight="1" x14ac:dyDescent="0.3">
      <c r="B591" s="408">
        <v>2</v>
      </c>
      <c r="C591" s="395" t="s">
        <v>319</v>
      </c>
      <c r="D591" s="454">
        <v>5426.1620000000003</v>
      </c>
      <c r="E591" s="153"/>
      <c r="F591" s="153"/>
    </row>
    <row r="592" spans="2:7" ht="18" customHeight="1" x14ac:dyDescent="0.3">
      <c r="B592" s="408">
        <v>3</v>
      </c>
      <c r="C592" s="395" t="s">
        <v>320</v>
      </c>
      <c r="D592" s="455">
        <v>187433.94500000001</v>
      </c>
      <c r="E592" s="153"/>
      <c r="F592" s="153"/>
    </row>
    <row r="593" spans="2:6" ht="18" customHeight="1" x14ac:dyDescent="0.3">
      <c r="B593" s="408">
        <v>4</v>
      </c>
      <c r="C593" s="395" t="s">
        <v>272</v>
      </c>
      <c r="D593" s="455">
        <v>332113.00199999998</v>
      </c>
      <c r="E593" s="153"/>
      <c r="F593" s="153"/>
    </row>
    <row r="594" spans="2:6" ht="18" customHeight="1" x14ac:dyDescent="0.3">
      <c r="B594" s="408">
        <v>5</v>
      </c>
      <c r="C594" s="395" t="s">
        <v>366</v>
      </c>
      <c r="D594" s="455">
        <v>49601</v>
      </c>
      <c r="E594" s="153"/>
      <c r="F594" s="153"/>
    </row>
    <row r="595" spans="2:6" ht="18" customHeight="1" x14ac:dyDescent="0.3">
      <c r="B595" s="408">
        <v>6</v>
      </c>
      <c r="C595" s="395" t="s">
        <v>322</v>
      </c>
      <c r="D595" s="453"/>
      <c r="E595" s="153"/>
      <c r="F595" s="153"/>
    </row>
    <row r="596" spans="2:6" ht="18" customHeight="1" x14ac:dyDescent="0.3">
      <c r="B596" s="408">
        <v>7</v>
      </c>
      <c r="C596" s="395" t="s">
        <v>323</v>
      </c>
      <c r="D596" s="453"/>
      <c r="E596" s="153"/>
      <c r="F596" s="153"/>
    </row>
    <row r="597" spans="2:6" ht="18" customHeight="1" x14ac:dyDescent="0.3">
      <c r="B597" s="408"/>
      <c r="C597" s="395" t="s">
        <v>367</v>
      </c>
      <c r="D597" s="453"/>
      <c r="E597" s="153"/>
      <c r="F597" s="153"/>
    </row>
    <row r="598" spans="2:6" ht="18" customHeight="1" x14ac:dyDescent="0.3">
      <c r="B598" s="408"/>
      <c r="C598" s="395" t="s">
        <v>368</v>
      </c>
      <c r="D598" s="453"/>
      <c r="E598" s="153"/>
      <c r="F598" s="153"/>
    </row>
    <row r="599" spans="2:6" ht="18" customHeight="1" x14ac:dyDescent="0.3">
      <c r="B599" s="408">
        <v>8</v>
      </c>
      <c r="C599" s="395" t="s">
        <v>369</v>
      </c>
      <c r="D599" s="453"/>
      <c r="E599" s="153"/>
      <c r="F599" s="153"/>
    </row>
    <row r="600" spans="2:6" ht="18" customHeight="1" x14ac:dyDescent="0.3">
      <c r="B600" s="408"/>
      <c r="C600" s="395" t="s">
        <v>370</v>
      </c>
      <c r="D600" s="453"/>
      <c r="E600" s="153"/>
      <c r="F600" s="153"/>
    </row>
    <row r="601" spans="2:6" ht="18" customHeight="1" thickBot="1" x14ac:dyDescent="0.35">
      <c r="B601" s="409"/>
      <c r="C601" s="399" t="s">
        <v>371</v>
      </c>
      <c r="D601" s="458"/>
      <c r="E601" s="153"/>
      <c r="F601" s="153"/>
    </row>
    <row r="602" spans="2:6" ht="18" customHeight="1" thickBot="1" x14ac:dyDescent="0.35">
      <c r="B602" s="377">
        <v>9</v>
      </c>
      <c r="C602" s="402" t="s">
        <v>329</v>
      </c>
      <c r="D602" s="461">
        <f>SUM(D603:D606)</f>
        <v>8694380</v>
      </c>
      <c r="E602" s="153"/>
      <c r="F602" s="153"/>
    </row>
    <row r="603" spans="2:6" ht="18" customHeight="1" x14ac:dyDescent="0.3">
      <c r="B603" s="410">
        <v>10</v>
      </c>
      <c r="C603" s="400" t="s">
        <v>330</v>
      </c>
      <c r="D603" s="464"/>
      <c r="E603" s="153"/>
      <c r="F603" s="153"/>
    </row>
    <row r="604" spans="2:6" ht="18" customHeight="1" x14ac:dyDescent="0.3">
      <c r="B604" s="408">
        <v>11</v>
      </c>
      <c r="C604" s="395" t="s">
        <v>331</v>
      </c>
      <c r="D604" s="455">
        <v>8294863</v>
      </c>
      <c r="E604" s="153"/>
      <c r="F604" s="153"/>
    </row>
    <row r="605" spans="2:6" ht="18" customHeight="1" x14ac:dyDescent="0.3">
      <c r="B605" s="408">
        <v>12</v>
      </c>
      <c r="C605" s="395" t="s">
        <v>332</v>
      </c>
      <c r="D605" s="455">
        <v>399517</v>
      </c>
      <c r="E605" s="153"/>
      <c r="F605" s="153"/>
    </row>
    <row r="606" spans="2:6" ht="18" customHeight="1" x14ac:dyDescent="0.3">
      <c r="B606" s="408">
        <v>13</v>
      </c>
      <c r="C606" s="395" t="s">
        <v>333</v>
      </c>
      <c r="D606" s="455"/>
      <c r="E606" s="153"/>
      <c r="F606" s="153"/>
    </row>
    <row r="607" spans="2:6" ht="18" customHeight="1" x14ac:dyDescent="0.3">
      <c r="B607" s="408">
        <v>14</v>
      </c>
      <c r="C607" s="396" t="s">
        <v>334</v>
      </c>
      <c r="D607" s="455"/>
      <c r="E607" s="153"/>
      <c r="F607" s="153"/>
    </row>
    <row r="608" spans="2:6" ht="18" customHeight="1" x14ac:dyDescent="0.3">
      <c r="B608" s="408">
        <v>15</v>
      </c>
      <c r="C608" s="396" t="s">
        <v>335</v>
      </c>
      <c r="D608" s="455">
        <v>557604.473</v>
      </c>
      <c r="E608" s="153"/>
      <c r="F608" s="153"/>
    </row>
    <row r="609" spans="2:6" ht="18" customHeight="1" x14ac:dyDescent="0.3">
      <c r="B609" s="408">
        <v>16</v>
      </c>
      <c r="C609" s="396" t="s">
        <v>336</v>
      </c>
      <c r="D609" s="455">
        <v>1049732.7339999999</v>
      </c>
      <c r="E609" s="153"/>
      <c r="F609" s="153"/>
    </row>
    <row r="610" spans="2:6" ht="18" customHeight="1" x14ac:dyDescent="0.3">
      <c r="B610" s="408">
        <v>17</v>
      </c>
      <c r="C610" s="395" t="s">
        <v>363</v>
      </c>
      <c r="D610" s="455">
        <v>186099.96399999998</v>
      </c>
      <c r="E610" s="163"/>
      <c r="F610" s="163"/>
    </row>
    <row r="611" spans="2:6" ht="18" customHeight="1" x14ac:dyDescent="0.3">
      <c r="B611" s="408">
        <v>18</v>
      </c>
      <c r="C611" s="395" t="s">
        <v>364</v>
      </c>
      <c r="D611" s="455"/>
      <c r="E611" s="153"/>
      <c r="F611" s="153"/>
    </row>
    <row r="612" spans="2:6" ht="18" customHeight="1" thickBot="1" x14ac:dyDescent="0.35">
      <c r="B612" s="409">
        <v>19</v>
      </c>
      <c r="C612" s="399" t="s">
        <v>365</v>
      </c>
      <c r="D612" s="466">
        <v>154224.696</v>
      </c>
      <c r="E612" s="153"/>
      <c r="F612" s="153"/>
    </row>
    <row r="613" spans="2:6" ht="18" customHeight="1" thickBot="1" x14ac:dyDescent="0.35">
      <c r="B613" s="377">
        <v>20</v>
      </c>
      <c r="C613" s="404" t="s">
        <v>384</v>
      </c>
      <c r="D613" s="461">
        <f>+SUM(D590:D595)+D597+D598+D600+D601+D602+SUM(D607:D612)</f>
        <v>11216615.976</v>
      </c>
      <c r="E613" s="153"/>
      <c r="F613" s="153"/>
    </row>
    <row r="614" spans="2:6" ht="18" customHeight="1" x14ac:dyDescent="0.3">
      <c r="B614" s="410"/>
      <c r="C614" s="403" t="s">
        <v>339</v>
      </c>
      <c r="D614" s="469"/>
      <c r="E614" s="153"/>
      <c r="F614" s="153"/>
    </row>
    <row r="615" spans="2:6" ht="18" customHeight="1" x14ac:dyDescent="0.3">
      <c r="B615" s="408"/>
      <c r="C615" s="397" t="s">
        <v>340</v>
      </c>
      <c r="D615" s="453"/>
      <c r="E615" s="153"/>
      <c r="F615" s="153"/>
    </row>
    <row r="616" spans="2:6" ht="18" customHeight="1" x14ac:dyDescent="0.3">
      <c r="B616" s="408">
        <v>21</v>
      </c>
      <c r="C616" s="395" t="s">
        <v>341</v>
      </c>
      <c r="D616" s="455">
        <v>4831701.8720000004</v>
      </c>
      <c r="E616" s="153"/>
      <c r="F616" s="153"/>
    </row>
    <row r="617" spans="2:6" ht="18" customHeight="1" x14ac:dyDescent="0.3">
      <c r="B617" s="408">
        <v>22</v>
      </c>
      <c r="C617" s="396" t="s">
        <v>342</v>
      </c>
      <c r="D617" s="455">
        <v>54075.334000000003</v>
      </c>
      <c r="E617" s="153"/>
      <c r="F617" s="153"/>
    </row>
    <row r="618" spans="2:6" ht="18" customHeight="1" x14ac:dyDescent="0.3">
      <c r="B618" s="408">
        <v>23</v>
      </c>
      <c r="C618" s="396" t="s">
        <v>343</v>
      </c>
      <c r="D618" s="455">
        <v>180790.71900000001</v>
      </c>
      <c r="E618" s="153"/>
      <c r="F618" s="153"/>
    </row>
    <row r="619" spans="2:6" ht="18" customHeight="1" x14ac:dyDescent="0.3">
      <c r="B619" s="408">
        <v>24</v>
      </c>
      <c r="C619" s="396" t="s">
        <v>344</v>
      </c>
      <c r="D619" s="455"/>
      <c r="E619" s="153"/>
      <c r="F619" s="153"/>
    </row>
    <row r="620" spans="2:6" ht="18" customHeight="1" x14ac:dyDescent="0.3">
      <c r="B620" s="408">
        <v>25</v>
      </c>
      <c r="C620" s="395" t="s">
        <v>345</v>
      </c>
      <c r="D620" s="455"/>
      <c r="E620" s="153"/>
      <c r="F620" s="153"/>
    </row>
    <row r="621" spans="2:6" ht="18" customHeight="1" thickBot="1" x14ac:dyDescent="0.35">
      <c r="B621" s="409">
        <v>26</v>
      </c>
      <c r="C621" s="405" t="s">
        <v>346</v>
      </c>
      <c r="D621" s="466">
        <v>1496565.0708900001</v>
      </c>
      <c r="E621" s="153"/>
      <c r="F621" s="153"/>
    </row>
    <row r="622" spans="2:6" ht="18" customHeight="1" thickBot="1" x14ac:dyDescent="0.35">
      <c r="B622" s="377">
        <v>27</v>
      </c>
      <c r="C622" s="404" t="s">
        <v>385</v>
      </c>
      <c r="D622" s="461">
        <f>SUM(D616:D621)</f>
        <v>6563132.9958899999</v>
      </c>
      <c r="E622" s="153"/>
      <c r="F622" s="153"/>
    </row>
    <row r="623" spans="2:6" ht="18" customHeight="1" x14ac:dyDescent="0.3">
      <c r="B623" s="410"/>
      <c r="C623" s="403" t="s">
        <v>360</v>
      </c>
      <c r="D623" s="472"/>
      <c r="E623" s="153"/>
      <c r="F623" s="153"/>
    </row>
    <row r="624" spans="2:6" ht="18" customHeight="1" x14ac:dyDescent="0.3">
      <c r="B624" s="408">
        <v>28</v>
      </c>
      <c r="C624" s="395" t="s">
        <v>361</v>
      </c>
      <c r="D624" s="455">
        <v>1350000</v>
      </c>
      <c r="E624" s="163"/>
      <c r="F624" s="163"/>
    </row>
    <row r="625" spans="2:9" ht="18" customHeight="1" x14ac:dyDescent="0.3">
      <c r="B625" s="408">
        <v>29</v>
      </c>
      <c r="C625" s="395" t="s">
        <v>350</v>
      </c>
      <c r="D625" s="455">
        <v>-42577</v>
      </c>
      <c r="E625" s="153"/>
      <c r="F625" s="153"/>
    </row>
    <row r="626" spans="2:9" ht="18" customHeight="1" x14ac:dyDescent="0.3">
      <c r="B626" s="408">
        <v>30</v>
      </c>
      <c r="C626" s="396" t="s">
        <v>351</v>
      </c>
      <c r="D626" s="455"/>
      <c r="E626" s="153"/>
      <c r="F626" s="153"/>
    </row>
    <row r="627" spans="2:9" ht="18" customHeight="1" thickBot="1" x14ac:dyDescent="0.35">
      <c r="B627" s="409">
        <v>31</v>
      </c>
      <c r="C627" s="405" t="s">
        <v>352</v>
      </c>
      <c r="D627" s="466">
        <v>3346059.9801100004</v>
      </c>
      <c r="E627" s="153"/>
      <c r="F627" s="153"/>
    </row>
    <row r="628" spans="2:9" ht="18" customHeight="1" thickBot="1" x14ac:dyDescent="0.35">
      <c r="B628" s="377">
        <v>32</v>
      </c>
      <c r="C628" s="404" t="s">
        <v>386</v>
      </c>
      <c r="D628" s="461">
        <f>SUM(D624:D627)</f>
        <v>4653482.9801100008</v>
      </c>
      <c r="E628" s="153"/>
      <c r="F628" s="153"/>
    </row>
    <row r="629" spans="2:9" ht="18" customHeight="1" thickBot="1" x14ac:dyDescent="0.35">
      <c r="B629" s="377">
        <v>33</v>
      </c>
      <c r="C629" s="404" t="s">
        <v>354</v>
      </c>
      <c r="D629" s="461">
        <f>+D622+D628</f>
        <v>11216615.976</v>
      </c>
      <c r="E629" s="153"/>
      <c r="F629" s="153"/>
    </row>
    <row r="630" spans="2:9" x14ac:dyDescent="0.3">
      <c r="B630" s="203"/>
      <c r="C630" s="122"/>
      <c r="D630" s="163"/>
      <c r="E630" s="153"/>
      <c r="F630" s="153"/>
    </row>
    <row r="631" spans="2:9" x14ac:dyDescent="0.3">
      <c r="B631" s="941"/>
      <c r="C631" s="942"/>
      <c r="D631" s="942"/>
      <c r="E631" s="942"/>
      <c r="F631" s="942"/>
      <c r="G631" s="942"/>
    </row>
    <row r="632" spans="2:9" ht="13.8" thickBot="1" x14ac:dyDescent="0.35">
      <c r="B632" s="943"/>
      <c r="C632" s="943"/>
      <c r="D632" s="484"/>
      <c r="E632" s="124"/>
      <c r="F632" s="124"/>
      <c r="G632" s="124"/>
    </row>
    <row r="633" spans="2:9" ht="13.8" thickBot="1" x14ac:dyDescent="0.35">
      <c r="B633" s="944" t="s">
        <v>388</v>
      </c>
      <c r="C633" s="945"/>
      <c r="D633" s="485"/>
      <c r="E633" s="142"/>
      <c r="F633" s="142"/>
    </row>
    <row r="634" spans="2:9" ht="13.2" customHeight="1" x14ac:dyDescent="0.3">
      <c r="B634" s="925" t="s">
        <v>311</v>
      </c>
      <c r="C634" s="928" t="s">
        <v>312</v>
      </c>
      <c r="D634" s="936" t="s">
        <v>357</v>
      </c>
      <c r="E634" s="203"/>
      <c r="F634" s="203"/>
    </row>
    <row r="635" spans="2:9" x14ac:dyDescent="0.3">
      <c r="B635" s="926"/>
      <c r="C635" s="915"/>
      <c r="D635" s="937"/>
      <c r="E635" s="123"/>
      <c r="F635" s="123"/>
    </row>
    <row r="636" spans="2:9" ht="13.8" thickBot="1" x14ac:dyDescent="0.35">
      <c r="B636" s="927"/>
      <c r="C636" s="929"/>
      <c r="D636" s="938"/>
      <c r="E636" s="123"/>
      <c r="F636" s="123"/>
    </row>
    <row r="637" spans="2:9" ht="18" customHeight="1" x14ac:dyDescent="0.3">
      <c r="B637" s="406"/>
      <c r="C637" s="407" t="s">
        <v>317</v>
      </c>
      <c r="D637" s="450"/>
      <c r="E637" s="153"/>
      <c r="F637" s="153"/>
    </row>
    <row r="638" spans="2:9" ht="18" customHeight="1" x14ac:dyDescent="0.3">
      <c r="B638" s="408">
        <v>1</v>
      </c>
      <c r="C638" s="395" t="s">
        <v>318</v>
      </c>
      <c r="D638" s="453"/>
      <c r="E638" s="153"/>
      <c r="F638" s="153"/>
      <c r="H638" s="148"/>
      <c r="I638" s="142"/>
    </row>
    <row r="639" spans="2:9" ht="18" customHeight="1" x14ac:dyDescent="0.3">
      <c r="B639" s="408">
        <v>2</v>
      </c>
      <c r="C639" s="395" t="s">
        <v>319</v>
      </c>
      <c r="D639" s="454"/>
      <c r="E639" s="153"/>
      <c r="F639" s="153"/>
      <c r="H639" s="148"/>
      <c r="I639" s="142"/>
    </row>
    <row r="640" spans="2:9" ht="18" customHeight="1" x14ac:dyDescent="0.3">
      <c r="B640" s="408">
        <v>3</v>
      </c>
      <c r="C640" s="395" t="s">
        <v>320</v>
      </c>
      <c r="D640" s="455"/>
      <c r="E640" s="153"/>
      <c r="F640" s="153"/>
      <c r="H640" s="148"/>
      <c r="I640" s="142"/>
    </row>
    <row r="641" spans="2:9" ht="18" customHeight="1" x14ac:dyDescent="0.3">
      <c r="B641" s="408">
        <v>4</v>
      </c>
      <c r="C641" s="395" t="s">
        <v>272</v>
      </c>
      <c r="D641" s="455">
        <v>53571.4</v>
      </c>
      <c r="E641" s="153"/>
      <c r="F641" s="153"/>
      <c r="H641" s="148"/>
      <c r="I641" s="142"/>
    </row>
    <row r="642" spans="2:9" ht="18" customHeight="1" x14ac:dyDescent="0.3">
      <c r="B642" s="408">
        <v>5</v>
      </c>
      <c r="C642" s="395" t="s">
        <v>366</v>
      </c>
      <c r="D642" s="455">
        <v>94628.528999999995</v>
      </c>
      <c r="E642" s="153"/>
      <c r="F642" s="153"/>
      <c r="H642" s="148"/>
      <c r="I642" s="142"/>
    </row>
    <row r="643" spans="2:9" ht="18" customHeight="1" x14ac:dyDescent="0.3">
      <c r="B643" s="408">
        <v>6</v>
      </c>
      <c r="C643" s="395" t="s">
        <v>322</v>
      </c>
      <c r="D643" s="453">
        <v>98300</v>
      </c>
      <c r="E643" s="153"/>
      <c r="F643" s="153"/>
      <c r="H643" s="148"/>
      <c r="I643" s="142"/>
    </row>
    <row r="644" spans="2:9" ht="18" customHeight="1" x14ac:dyDescent="0.3">
      <c r="B644" s="408">
        <v>7</v>
      </c>
      <c r="C644" s="395" t="s">
        <v>323</v>
      </c>
      <c r="D644" s="453"/>
      <c r="E644" s="153"/>
      <c r="F644" s="153"/>
      <c r="H644" s="148"/>
      <c r="I644" s="142"/>
    </row>
    <row r="645" spans="2:9" ht="18" customHeight="1" x14ac:dyDescent="0.3">
      <c r="B645" s="408"/>
      <c r="C645" s="395" t="s">
        <v>367</v>
      </c>
      <c r="D645" s="453"/>
      <c r="E645" s="153"/>
      <c r="F645" s="153"/>
      <c r="H645" s="148"/>
      <c r="I645" s="142"/>
    </row>
    <row r="646" spans="2:9" ht="18" customHeight="1" x14ac:dyDescent="0.3">
      <c r="B646" s="408"/>
      <c r="C646" s="395" t="s">
        <v>368</v>
      </c>
      <c r="D646" s="453"/>
      <c r="E646" s="153"/>
      <c r="F646" s="153"/>
      <c r="H646" s="148"/>
      <c r="I646" s="142"/>
    </row>
    <row r="647" spans="2:9" ht="18" customHeight="1" x14ac:dyDescent="0.3">
      <c r="B647" s="408">
        <v>8</v>
      </c>
      <c r="C647" s="395" t="s">
        <v>369</v>
      </c>
      <c r="D647" s="453"/>
      <c r="E647" s="153"/>
      <c r="F647" s="153"/>
      <c r="H647" s="148"/>
      <c r="I647" s="142"/>
    </row>
    <row r="648" spans="2:9" ht="18" customHeight="1" x14ac:dyDescent="0.3">
      <c r="B648" s="408"/>
      <c r="C648" s="395" t="s">
        <v>370</v>
      </c>
      <c r="D648" s="453"/>
      <c r="E648" s="153"/>
      <c r="F648" s="153"/>
      <c r="H648" s="148"/>
      <c r="I648" s="142"/>
    </row>
    <row r="649" spans="2:9" ht="18" customHeight="1" thickBot="1" x14ac:dyDescent="0.35">
      <c r="B649" s="409"/>
      <c r="C649" s="399" t="s">
        <v>371</v>
      </c>
      <c r="D649" s="458"/>
      <c r="E649" s="153"/>
      <c r="F649" s="153"/>
      <c r="H649" s="148"/>
      <c r="I649" s="142"/>
    </row>
    <row r="650" spans="2:9" ht="18" customHeight="1" thickBot="1" x14ac:dyDescent="0.35">
      <c r="B650" s="377">
        <v>9</v>
      </c>
      <c r="C650" s="402" t="s">
        <v>329</v>
      </c>
      <c r="D650" s="461">
        <f>SUM(D651:D654)</f>
        <v>766373.86116092419</v>
      </c>
      <c r="E650" s="153"/>
      <c r="F650" s="153"/>
      <c r="H650" s="148"/>
      <c r="I650" s="142"/>
    </row>
    <row r="651" spans="2:9" ht="18" customHeight="1" x14ac:dyDescent="0.3">
      <c r="B651" s="410">
        <v>10</v>
      </c>
      <c r="C651" s="400" t="s">
        <v>330</v>
      </c>
      <c r="D651" s="464"/>
      <c r="E651" s="153"/>
      <c r="F651" s="153"/>
      <c r="H651" s="148"/>
      <c r="I651" s="142"/>
    </row>
    <row r="652" spans="2:9" ht="18" customHeight="1" x14ac:dyDescent="0.3">
      <c r="B652" s="408">
        <v>11</v>
      </c>
      <c r="C652" s="395" t="s">
        <v>331</v>
      </c>
      <c r="D652" s="455">
        <v>686889.16356092412</v>
      </c>
      <c r="E652" s="153"/>
      <c r="F652" s="153"/>
      <c r="H652" s="148"/>
      <c r="I652" s="142"/>
    </row>
    <row r="653" spans="2:9" ht="18" customHeight="1" x14ac:dyDescent="0.3">
      <c r="B653" s="408">
        <v>12</v>
      </c>
      <c r="C653" s="395" t="s">
        <v>332</v>
      </c>
      <c r="D653" s="455"/>
      <c r="E653" s="153"/>
      <c r="F653" s="153"/>
      <c r="H653" s="148"/>
      <c r="I653" s="142"/>
    </row>
    <row r="654" spans="2:9" ht="18" customHeight="1" x14ac:dyDescent="0.3">
      <c r="B654" s="408">
        <v>13</v>
      </c>
      <c r="C654" s="395" t="s">
        <v>333</v>
      </c>
      <c r="D654" s="455">
        <v>79484.697600000014</v>
      </c>
      <c r="E654" s="153"/>
      <c r="F654" s="153"/>
      <c r="H654" s="148"/>
      <c r="I654" s="142"/>
    </row>
    <row r="655" spans="2:9" ht="18" customHeight="1" x14ac:dyDescent="0.3">
      <c r="B655" s="408">
        <v>14</v>
      </c>
      <c r="C655" s="396" t="s">
        <v>334</v>
      </c>
      <c r="D655" s="455"/>
      <c r="E655" s="153"/>
      <c r="F655" s="153"/>
      <c r="H655" s="148"/>
      <c r="I655" s="142"/>
    </row>
    <row r="656" spans="2:9" ht="18" customHeight="1" x14ac:dyDescent="0.3">
      <c r="B656" s="408">
        <v>15</v>
      </c>
      <c r="C656" s="396" t="s">
        <v>335</v>
      </c>
      <c r="D656" s="455">
        <v>31365.859372901552</v>
      </c>
      <c r="E656" s="153"/>
      <c r="F656" s="153"/>
      <c r="H656" s="148"/>
      <c r="I656" s="142"/>
    </row>
    <row r="657" spans="2:9" ht="18" customHeight="1" x14ac:dyDescent="0.3">
      <c r="B657" s="408">
        <v>16</v>
      </c>
      <c r="C657" s="396" t="s">
        <v>336</v>
      </c>
      <c r="D657" s="455">
        <v>311624.69102000009</v>
      </c>
      <c r="E657" s="153"/>
      <c r="F657" s="153"/>
      <c r="H657" s="148"/>
      <c r="I657" s="142"/>
    </row>
    <row r="658" spans="2:9" ht="18" customHeight="1" x14ac:dyDescent="0.3">
      <c r="B658" s="408">
        <v>17</v>
      </c>
      <c r="C658" s="395" t="s">
        <v>363</v>
      </c>
      <c r="D658" s="455">
        <v>92466.155664360005</v>
      </c>
      <c r="E658" s="153"/>
      <c r="F658" s="153"/>
      <c r="H658" s="148"/>
      <c r="I658" s="142"/>
    </row>
    <row r="659" spans="2:9" ht="18" customHeight="1" x14ac:dyDescent="0.3">
      <c r="B659" s="408">
        <v>18</v>
      </c>
      <c r="C659" s="395" t="s">
        <v>364</v>
      </c>
      <c r="D659" s="455">
        <v>53801.300999999999</v>
      </c>
      <c r="E659" s="153"/>
      <c r="F659" s="153"/>
      <c r="H659" s="148"/>
      <c r="I659" s="142"/>
    </row>
    <row r="660" spans="2:9" ht="18" customHeight="1" thickBot="1" x14ac:dyDescent="0.35">
      <c r="B660" s="409">
        <v>19</v>
      </c>
      <c r="C660" s="399" t="s">
        <v>365</v>
      </c>
      <c r="D660" s="466">
        <v>34776.209000000003</v>
      </c>
      <c r="E660" s="153"/>
      <c r="F660" s="153"/>
      <c r="H660" s="148"/>
      <c r="I660" s="142"/>
    </row>
    <row r="661" spans="2:9" ht="18" customHeight="1" thickBot="1" x14ac:dyDescent="0.35">
      <c r="B661" s="377">
        <v>20</v>
      </c>
      <c r="C661" s="404" t="s">
        <v>384</v>
      </c>
      <c r="D661" s="461">
        <f>+SUM(D638:D643)+D645+D646+D648+D649+D650+SUM(D655:D660)</f>
        <v>1536908.0062181859</v>
      </c>
      <c r="E661" s="153"/>
      <c r="F661" s="153"/>
      <c r="H661" s="148"/>
      <c r="I661" s="142"/>
    </row>
    <row r="662" spans="2:9" ht="18" customHeight="1" x14ac:dyDescent="0.3">
      <c r="B662" s="410"/>
      <c r="C662" s="403" t="s">
        <v>339</v>
      </c>
      <c r="D662" s="469"/>
      <c r="E662" s="153"/>
      <c r="F662" s="153"/>
      <c r="H662" s="148"/>
      <c r="I662" s="142"/>
    </row>
    <row r="663" spans="2:9" ht="18" customHeight="1" x14ac:dyDescent="0.3">
      <c r="B663" s="408"/>
      <c r="C663" s="397" t="s">
        <v>340</v>
      </c>
      <c r="D663" s="453"/>
      <c r="E663" s="153"/>
      <c r="F663" s="153"/>
      <c r="H663" s="148"/>
      <c r="I663" s="142"/>
    </row>
    <row r="664" spans="2:9" ht="18" customHeight="1" x14ac:dyDescent="0.3">
      <c r="B664" s="408">
        <v>21</v>
      </c>
      <c r="C664" s="395" t="s">
        <v>341</v>
      </c>
      <c r="D664" s="455">
        <v>556656.21500000008</v>
      </c>
      <c r="E664" s="153"/>
      <c r="F664" s="153"/>
      <c r="H664" s="148"/>
      <c r="I664" s="142"/>
    </row>
    <row r="665" spans="2:9" ht="18" customHeight="1" x14ac:dyDescent="0.3">
      <c r="B665" s="408">
        <v>22</v>
      </c>
      <c r="C665" s="396" t="s">
        <v>342</v>
      </c>
      <c r="D665" s="455">
        <v>7469.3159999999998</v>
      </c>
      <c r="E665" s="153"/>
      <c r="F665" s="153"/>
      <c r="H665" s="148"/>
      <c r="I665" s="142"/>
    </row>
    <row r="666" spans="2:9" ht="18" customHeight="1" x14ac:dyDescent="0.3">
      <c r="B666" s="408">
        <v>23</v>
      </c>
      <c r="C666" s="396" t="s">
        <v>343</v>
      </c>
      <c r="D666" s="455">
        <v>16443.822</v>
      </c>
      <c r="E666" s="153"/>
      <c r="F666" s="153"/>
      <c r="H666" s="148"/>
      <c r="I666" s="142"/>
    </row>
    <row r="667" spans="2:9" ht="18" customHeight="1" x14ac:dyDescent="0.3">
      <c r="B667" s="408">
        <v>24</v>
      </c>
      <c r="C667" s="396" t="s">
        <v>344</v>
      </c>
      <c r="D667" s="455"/>
      <c r="E667" s="153"/>
      <c r="F667" s="153"/>
      <c r="H667" s="148"/>
      <c r="I667" s="142"/>
    </row>
    <row r="668" spans="2:9" ht="18" customHeight="1" x14ac:dyDescent="0.3">
      <c r="B668" s="408">
        <v>25</v>
      </c>
      <c r="C668" s="395" t="s">
        <v>345</v>
      </c>
      <c r="D668" s="455"/>
      <c r="E668" s="153"/>
      <c r="F668" s="153"/>
      <c r="H668" s="148"/>
      <c r="I668" s="142"/>
    </row>
    <row r="669" spans="2:9" ht="18" customHeight="1" thickBot="1" x14ac:dyDescent="0.35">
      <c r="B669" s="409">
        <v>26</v>
      </c>
      <c r="C669" s="405" t="s">
        <v>346</v>
      </c>
      <c r="D669" s="466">
        <v>233885.050801034</v>
      </c>
      <c r="E669" s="153"/>
      <c r="F669" s="153"/>
      <c r="H669" s="148"/>
      <c r="I669" s="142"/>
    </row>
    <row r="670" spans="2:9" ht="18" customHeight="1" thickBot="1" x14ac:dyDescent="0.35">
      <c r="B670" s="377">
        <v>27</v>
      </c>
      <c r="C670" s="404" t="s">
        <v>385</v>
      </c>
      <c r="D670" s="461">
        <f>SUM(D664:D669)</f>
        <v>814454.40380103409</v>
      </c>
      <c r="E670" s="153"/>
      <c r="F670" s="153"/>
      <c r="H670" s="148"/>
      <c r="I670" s="142"/>
    </row>
    <row r="671" spans="2:9" ht="18" customHeight="1" x14ac:dyDescent="0.3">
      <c r="B671" s="410"/>
      <c r="C671" s="403" t="s">
        <v>360</v>
      </c>
      <c r="D671" s="472"/>
      <c r="E671" s="153"/>
      <c r="F671" s="153"/>
      <c r="H671" s="148"/>
      <c r="I671" s="142"/>
    </row>
    <row r="672" spans="2:9" ht="18" customHeight="1" x14ac:dyDescent="0.3">
      <c r="B672" s="408">
        <v>28</v>
      </c>
      <c r="C672" s="395" t="s">
        <v>361</v>
      </c>
      <c r="D672" s="455">
        <v>508995.61</v>
      </c>
      <c r="E672" s="153"/>
      <c r="F672" s="153"/>
      <c r="H672" s="148"/>
      <c r="I672" s="142"/>
    </row>
    <row r="673" spans="2:9" ht="18" customHeight="1" x14ac:dyDescent="0.3">
      <c r="B673" s="408">
        <v>29</v>
      </c>
      <c r="C673" s="395" t="s">
        <v>350</v>
      </c>
      <c r="D673" s="455">
        <v>3688.3617721933692</v>
      </c>
      <c r="E673" s="153"/>
      <c r="F673" s="153"/>
      <c r="H673" s="148"/>
      <c r="I673" s="142"/>
    </row>
    <row r="674" spans="2:9" ht="18" customHeight="1" x14ac:dyDescent="0.3">
      <c r="B674" s="408">
        <v>30</v>
      </c>
      <c r="C674" s="396" t="s">
        <v>351</v>
      </c>
      <c r="D674" s="455"/>
      <c r="E674" s="153"/>
      <c r="F674" s="153"/>
      <c r="H674" s="148"/>
      <c r="I674" s="142"/>
    </row>
    <row r="675" spans="2:9" ht="18" customHeight="1" thickBot="1" x14ac:dyDescent="0.35">
      <c r="B675" s="409">
        <v>31</v>
      </c>
      <c r="C675" s="405" t="s">
        <v>352</v>
      </c>
      <c r="D675" s="466">
        <v>209769.23904586068</v>
      </c>
      <c r="E675" s="153"/>
      <c r="F675" s="153"/>
      <c r="H675" s="148"/>
      <c r="I675" s="142"/>
    </row>
    <row r="676" spans="2:9" ht="18" customHeight="1" thickBot="1" x14ac:dyDescent="0.35">
      <c r="B676" s="377">
        <v>32</v>
      </c>
      <c r="C676" s="404" t="s">
        <v>386</v>
      </c>
      <c r="D676" s="461">
        <f>SUM(D672:D675)</f>
        <v>722453.21081805404</v>
      </c>
      <c r="E676" s="153"/>
      <c r="F676" s="153"/>
      <c r="H676" s="148"/>
      <c r="I676" s="142"/>
    </row>
    <row r="677" spans="2:9" ht="18" customHeight="1" thickBot="1" x14ac:dyDescent="0.35">
      <c r="B677" s="377">
        <v>33</v>
      </c>
      <c r="C677" s="404" t="s">
        <v>354</v>
      </c>
      <c r="D677" s="461">
        <f>+D670+D676</f>
        <v>1536907.6146190881</v>
      </c>
      <c r="E677" s="153"/>
      <c r="F677" s="153"/>
      <c r="H677" s="148"/>
      <c r="I677" s="142"/>
    </row>
    <row r="678" spans="2:9" x14ac:dyDescent="0.3">
      <c r="B678" s="203"/>
      <c r="C678" s="122"/>
      <c r="D678" s="163" t="s">
        <v>374</v>
      </c>
      <c r="E678" s="153"/>
      <c r="F678" s="153"/>
    </row>
    <row r="679" spans="2:9" x14ac:dyDescent="0.3">
      <c r="B679" s="941"/>
      <c r="C679" s="942"/>
      <c r="D679" s="942"/>
      <c r="E679" s="942"/>
      <c r="F679" s="942"/>
      <c r="G679" s="942"/>
    </row>
    <row r="680" spans="2:9" ht="13.8" thickBot="1" x14ac:dyDescent="0.35">
      <c r="B680" s="943"/>
      <c r="C680" s="943"/>
      <c r="D680" s="484"/>
      <c r="E680" s="124"/>
      <c r="F680" s="124"/>
      <c r="G680" s="124"/>
    </row>
    <row r="681" spans="2:9" ht="13.8" thickBot="1" x14ac:dyDescent="0.35">
      <c r="B681" s="944" t="s">
        <v>32</v>
      </c>
      <c r="C681" s="945"/>
      <c r="D681" s="485"/>
      <c r="E681" s="142"/>
      <c r="F681" s="142"/>
    </row>
    <row r="682" spans="2:9" ht="33.6" customHeight="1" thickBot="1" x14ac:dyDescent="0.35">
      <c r="B682" s="476" t="s">
        <v>311</v>
      </c>
      <c r="C682" s="475" t="s">
        <v>312</v>
      </c>
      <c r="D682" s="486" t="s">
        <v>389</v>
      </c>
      <c r="E682" s="203"/>
      <c r="F682" s="203"/>
    </row>
    <row r="683" spans="2:9" ht="18" customHeight="1" x14ac:dyDescent="0.3">
      <c r="B683" s="406"/>
      <c r="C683" s="407" t="s">
        <v>317</v>
      </c>
      <c r="D683" s="450"/>
      <c r="E683" s="153"/>
      <c r="F683" s="153"/>
    </row>
    <row r="684" spans="2:9" ht="18" customHeight="1" x14ac:dyDescent="0.3">
      <c r="B684" s="408">
        <v>1</v>
      </c>
      <c r="C684" s="395" t="s">
        <v>318</v>
      </c>
      <c r="D684" s="453"/>
      <c r="E684" s="153"/>
      <c r="F684" s="153"/>
    </row>
    <row r="685" spans="2:9" ht="18" customHeight="1" x14ac:dyDescent="0.3">
      <c r="B685" s="408">
        <v>2</v>
      </c>
      <c r="C685" s="395" t="s">
        <v>319</v>
      </c>
      <c r="D685" s="454">
        <v>37588.267360000013</v>
      </c>
      <c r="E685" s="153"/>
      <c r="F685" s="153"/>
    </row>
    <row r="686" spans="2:9" ht="18" customHeight="1" x14ac:dyDescent="0.3">
      <c r="B686" s="408">
        <v>3</v>
      </c>
      <c r="C686" s="395" t="s">
        <v>320</v>
      </c>
      <c r="D686" s="455"/>
      <c r="E686" s="153"/>
      <c r="F686" s="153"/>
    </row>
    <row r="687" spans="2:9" ht="18" customHeight="1" x14ac:dyDescent="0.3">
      <c r="B687" s="408">
        <v>4</v>
      </c>
      <c r="C687" s="395" t="s">
        <v>272</v>
      </c>
      <c r="D687" s="455">
        <v>168430.55854</v>
      </c>
      <c r="E687" s="153"/>
      <c r="F687" s="153"/>
    </row>
    <row r="688" spans="2:9" ht="18" customHeight="1" x14ac:dyDescent="0.3">
      <c r="B688" s="408">
        <v>5</v>
      </c>
      <c r="C688" s="395" t="s">
        <v>366</v>
      </c>
      <c r="D688" s="455">
        <v>12667641.575520001</v>
      </c>
      <c r="E688" s="153"/>
      <c r="F688" s="153"/>
    </row>
    <row r="689" spans="2:6" ht="18" customHeight="1" x14ac:dyDescent="0.3">
      <c r="B689" s="408">
        <v>6</v>
      </c>
      <c r="C689" s="395" t="s">
        <v>322</v>
      </c>
      <c r="D689" s="453">
        <v>2083640</v>
      </c>
      <c r="E689" s="153"/>
      <c r="F689" s="153"/>
    </row>
    <row r="690" spans="2:6" ht="18" customHeight="1" x14ac:dyDescent="0.3">
      <c r="B690" s="408">
        <v>7</v>
      </c>
      <c r="C690" s="395" t="s">
        <v>323</v>
      </c>
      <c r="D690" s="453"/>
      <c r="E690" s="153"/>
      <c r="F690" s="153"/>
    </row>
    <row r="691" spans="2:6" ht="18" customHeight="1" x14ac:dyDescent="0.3">
      <c r="B691" s="408"/>
      <c r="C691" s="395" t="s">
        <v>367</v>
      </c>
      <c r="D691" s="453"/>
      <c r="E691" s="153"/>
      <c r="F691" s="153"/>
    </row>
    <row r="692" spans="2:6" ht="18" customHeight="1" x14ac:dyDescent="0.3">
      <c r="B692" s="408"/>
      <c r="C692" s="395" t="s">
        <v>368</v>
      </c>
      <c r="D692" s="453">
        <v>19634851.594510004</v>
      </c>
      <c r="E692" s="153"/>
      <c r="F692" s="153"/>
    </row>
    <row r="693" spans="2:6" ht="18" customHeight="1" x14ac:dyDescent="0.3">
      <c r="B693" s="408">
        <v>8</v>
      </c>
      <c r="C693" s="395" t="s">
        <v>369</v>
      </c>
      <c r="D693" s="453"/>
      <c r="E693" s="153"/>
      <c r="F693" s="153"/>
    </row>
    <row r="694" spans="2:6" ht="18" customHeight="1" x14ac:dyDescent="0.3">
      <c r="B694" s="408"/>
      <c r="C694" s="395" t="s">
        <v>370</v>
      </c>
      <c r="D694" s="453"/>
      <c r="E694" s="153"/>
      <c r="F694" s="153"/>
    </row>
    <row r="695" spans="2:6" ht="18" customHeight="1" thickBot="1" x14ac:dyDescent="0.35">
      <c r="B695" s="409"/>
      <c r="C695" s="399" t="s">
        <v>371</v>
      </c>
      <c r="D695" s="458">
        <v>198673.37259000001</v>
      </c>
      <c r="E695" s="153"/>
      <c r="F695" s="153"/>
    </row>
    <row r="696" spans="2:6" ht="18" customHeight="1" thickBot="1" x14ac:dyDescent="0.35">
      <c r="B696" s="377">
        <v>9</v>
      </c>
      <c r="C696" s="402" t="s">
        <v>329</v>
      </c>
      <c r="D696" s="461">
        <f>SUM(D697:D700)</f>
        <v>36589213.543089002</v>
      </c>
      <c r="E696" s="153"/>
      <c r="F696" s="153"/>
    </row>
    <row r="697" spans="2:6" ht="18" customHeight="1" x14ac:dyDescent="0.3">
      <c r="B697" s="410">
        <v>10</v>
      </c>
      <c r="C697" s="400" t="s">
        <v>330</v>
      </c>
      <c r="D697" s="464">
        <v>2499793.5985299996</v>
      </c>
      <c r="E697" s="153"/>
      <c r="F697" s="153"/>
    </row>
    <row r="698" spans="2:6" ht="18" customHeight="1" x14ac:dyDescent="0.3">
      <c r="B698" s="408">
        <v>11</v>
      </c>
      <c r="C698" s="395" t="s">
        <v>331</v>
      </c>
      <c r="D698" s="455">
        <v>18815322.104529005</v>
      </c>
      <c r="E698" s="153"/>
      <c r="F698" s="153"/>
    </row>
    <row r="699" spans="2:6" ht="18" customHeight="1" x14ac:dyDescent="0.3">
      <c r="B699" s="408">
        <v>12</v>
      </c>
      <c r="C699" s="395" t="s">
        <v>332</v>
      </c>
      <c r="D699" s="455">
        <v>10902219.120340001</v>
      </c>
      <c r="E699" s="153"/>
      <c r="F699" s="153"/>
    </row>
    <row r="700" spans="2:6" ht="18" customHeight="1" x14ac:dyDescent="0.3">
      <c r="B700" s="408">
        <v>13</v>
      </c>
      <c r="C700" s="395" t="s">
        <v>333</v>
      </c>
      <c r="D700" s="455">
        <v>4371878.7196900006</v>
      </c>
      <c r="E700" s="153"/>
      <c r="F700" s="153"/>
    </row>
    <row r="701" spans="2:6" ht="18" customHeight="1" x14ac:dyDescent="0.3">
      <c r="B701" s="408">
        <v>14</v>
      </c>
      <c r="C701" s="396" t="s">
        <v>334</v>
      </c>
      <c r="D701" s="455"/>
      <c r="E701" s="153"/>
      <c r="F701" s="153"/>
    </row>
    <row r="702" spans="2:6" ht="18" customHeight="1" x14ac:dyDescent="0.3">
      <c r="B702" s="408">
        <v>15</v>
      </c>
      <c r="C702" s="396" t="s">
        <v>335</v>
      </c>
      <c r="D702" s="455">
        <v>3171988.7452273299</v>
      </c>
      <c r="E702" s="153"/>
      <c r="F702" s="153"/>
    </row>
    <row r="703" spans="2:6" ht="18" customHeight="1" x14ac:dyDescent="0.3">
      <c r="B703" s="408">
        <v>16</v>
      </c>
      <c r="C703" s="396" t="s">
        <v>336</v>
      </c>
      <c r="D703" s="455">
        <v>5935714.5331759211</v>
      </c>
      <c r="E703" s="153"/>
      <c r="F703" s="153"/>
    </row>
    <row r="704" spans="2:6" ht="18" customHeight="1" x14ac:dyDescent="0.3">
      <c r="B704" s="408">
        <v>17</v>
      </c>
      <c r="C704" s="395" t="s">
        <v>363</v>
      </c>
      <c r="D704" s="455">
        <v>1396224.8043728699</v>
      </c>
      <c r="E704" s="163"/>
      <c r="F704" s="163"/>
    </row>
    <row r="705" spans="2:6" ht="18" customHeight="1" x14ac:dyDescent="0.3">
      <c r="B705" s="408">
        <v>18</v>
      </c>
      <c r="C705" s="395" t="s">
        <v>364</v>
      </c>
      <c r="D705" s="455">
        <v>520172.26590945962</v>
      </c>
      <c r="E705" s="153"/>
      <c r="F705" s="153"/>
    </row>
    <row r="706" spans="2:6" ht="18" customHeight="1" thickBot="1" x14ac:dyDescent="0.35">
      <c r="B706" s="409">
        <v>19</v>
      </c>
      <c r="C706" s="399" t="s">
        <v>365</v>
      </c>
      <c r="D706" s="466">
        <v>3418906.4676699997</v>
      </c>
      <c r="E706" s="153"/>
      <c r="F706" s="153"/>
    </row>
    <row r="707" spans="2:6" ht="18" customHeight="1" thickBot="1" x14ac:dyDescent="0.35">
      <c r="B707" s="377">
        <v>20</v>
      </c>
      <c r="C707" s="404" t="s">
        <v>384</v>
      </c>
      <c r="D707" s="461">
        <f>+SUM(D684:D689)+D691+D692+D694+D695+D696+SUM(D701:D706)</f>
        <v>85823045.72796458</v>
      </c>
      <c r="E707" s="153"/>
      <c r="F707" s="153"/>
    </row>
    <row r="708" spans="2:6" ht="18" customHeight="1" x14ac:dyDescent="0.3">
      <c r="B708" s="410"/>
      <c r="C708" s="403" t="s">
        <v>339</v>
      </c>
      <c r="D708" s="469"/>
      <c r="E708" s="153"/>
      <c r="F708" s="153"/>
    </row>
    <row r="709" spans="2:6" ht="18" customHeight="1" x14ac:dyDescent="0.3">
      <c r="B709" s="408"/>
      <c r="C709" s="397" t="s">
        <v>340</v>
      </c>
      <c r="D709" s="453"/>
      <c r="E709" s="153"/>
      <c r="F709" s="153"/>
    </row>
    <row r="710" spans="2:6" ht="18" customHeight="1" x14ac:dyDescent="0.3">
      <c r="B710" s="408">
        <v>21</v>
      </c>
      <c r="C710" s="395" t="s">
        <v>341</v>
      </c>
      <c r="D710" s="455">
        <v>21689851.739861928</v>
      </c>
      <c r="E710" s="153"/>
      <c r="F710" s="153"/>
    </row>
    <row r="711" spans="2:6" ht="18" customHeight="1" x14ac:dyDescent="0.3">
      <c r="B711" s="408">
        <v>22</v>
      </c>
      <c r="C711" s="396" t="s">
        <v>342</v>
      </c>
      <c r="D711" s="455">
        <v>759575.20543000009</v>
      </c>
      <c r="E711" s="153"/>
      <c r="F711" s="153"/>
    </row>
    <row r="712" spans="2:6" ht="18" customHeight="1" x14ac:dyDescent="0.3">
      <c r="B712" s="408">
        <v>23</v>
      </c>
      <c r="C712" s="396" t="s">
        <v>343</v>
      </c>
      <c r="D712" s="455">
        <v>1469919.3535499999</v>
      </c>
      <c r="E712" s="153"/>
      <c r="F712" s="153"/>
    </row>
    <row r="713" spans="2:6" ht="18" customHeight="1" x14ac:dyDescent="0.3">
      <c r="B713" s="408">
        <v>24</v>
      </c>
      <c r="C713" s="396" t="s">
        <v>344</v>
      </c>
      <c r="D713" s="455"/>
      <c r="E713" s="153"/>
      <c r="F713" s="153"/>
    </row>
    <row r="714" spans="2:6" ht="18" customHeight="1" x14ac:dyDescent="0.3">
      <c r="B714" s="408">
        <v>25</v>
      </c>
      <c r="C714" s="395" t="s">
        <v>345</v>
      </c>
      <c r="D714" s="455"/>
      <c r="E714" s="153"/>
      <c r="F714" s="153"/>
    </row>
    <row r="715" spans="2:6" ht="18" customHeight="1" thickBot="1" x14ac:dyDescent="0.35">
      <c r="B715" s="409">
        <v>26</v>
      </c>
      <c r="C715" s="405" t="s">
        <v>346</v>
      </c>
      <c r="D715" s="466">
        <v>7614918.476311815</v>
      </c>
      <c r="E715" s="153"/>
      <c r="F715" s="153"/>
    </row>
    <row r="716" spans="2:6" ht="18" customHeight="1" thickBot="1" x14ac:dyDescent="0.35">
      <c r="B716" s="377">
        <v>27</v>
      </c>
      <c r="C716" s="404" t="s">
        <v>385</v>
      </c>
      <c r="D716" s="461">
        <f>SUM(D710:D715)</f>
        <v>31534264.775153741</v>
      </c>
      <c r="E716" s="153"/>
      <c r="F716" s="153"/>
    </row>
    <row r="717" spans="2:6" ht="18" customHeight="1" x14ac:dyDescent="0.3">
      <c r="B717" s="410"/>
      <c r="C717" s="403" t="s">
        <v>360</v>
      </c>
      <c r="D717" s="472"/>
      <c r="E717" s="153"/>
      <c r="F717" s="153"/>
    </row>
    <row r="718" spans="2:6" ht="18" customHeight="1" x14ac:dyDescent="0.3">
      <c r="B718" s="408">
        <v>28</v>
      </c>
      <c r="C718" s="395" t="s">
        <v>361</v>
      </c>
      <c r="D718" s="455">
        <v>6000000</v>
      </c>
      <c r="E718" s="153"/>
      <c r="F718" s="153"/>
    </row>
    <row r="719" spans="2:6" ht="18" customHeight="1" x14ac:dyDescent="0.3">
      <c r="B719" s="408">
        <v>29</v>
      </c>
      <c r="C719" s="395" t="s">
        <v>350</v>
      </c>
      <c r="D719" s="455">
        <v>-921825.87139740004</v>
      </c>
      <c r="E719" s="153"/>
      <c r="F719" s="153"/>
    </row>
    <row r="720" spans="2:6" ht="18" customHeight="1" x14ac:dyDescent="0.3">
      <c r="B720" s="408">
        <v>30</v>
      </c>
      <c r="C720" s="396" t="s">
        <v>351</v>
      </c>
      <c r="D720" s="455">
        <v>8444616.7574308012</v>
      </c>
      <c r="E720" s="153"/>
      <c r="F720" s="153"/>
    </row>
    <row r="721" spans="2:6" ht="18" customHeight="1" thickBot="1" x14ac:dyDescent="0.35">
      <c r="B721" s="409">
        <v>31</v>
      </c>
      <c r="C721" s="405" t="s">
        <v>352</v>
      </c>
      <c r="D721" s="466">
        <v>40765990.068410099</v>
      </c>
      <c r="E721" s="153"/>
      <c r="F721" s="153"/>
    </row>
    <row r="722" spans="2:6" ht="18" customHeight="1" thickBot="1" x14ac:dyDescent="0.35">
      <c r="B722" s="377">
        <v>32</v>
      </c>
      <c r="C722" s="404" t="s">
        <v>386</v>
      </c>
      <c r="D722" s="461">
        <f>SUM(D718:D721)</f>
        <v>54288780.954443499</v>
      </c>
      <c r="E722" s="153"/>
      <c r="F722" s="153"/>
    </row>
    <row r="723" spans="2:6" ht="18" customHeight="1" thickBot="1" x14ac:dyDescent="0.35">
      <c r="B723" s="377">
        <v>33</v>
      </c>
      <c r="C723" s="404" t="s">
        <v>354</v>
      </c>
      <c r="D723" s="461">
        <f>+D716+D722</f>
        <v>85823045.729597241</v>
      </c>
      <c r="E723" s="153"/>
      <c r="F723" s="153"/>
    </row>
    <row r="724" spans="2:6" x14ac:dyDescent="0.3">
      <c r="B724" s="203"/>
      <c r="C724" s="122"/>
      <c r="D724" s="163"/>
      <c r="E724" s="153"/>
      <c r="F724" s="153"/>
    </row>
    <row r="725" spans="2:6" x14ac:dyDescent="0.3">
      <c r="B725" s="203"/>
      <c r="C725" s="122"/>
      <c r="D725" s="163"/>
      <c r="E725" s="153"/>
      <c r="F725" s="153"/>
    </row>
    <row r="727" spans="2:6" x14ac:dyDescent="0.3">
      <c r="C727" s="131"/>
    </row>
  </sheetData>
  <mergeCells count="93">
    <mergeCell ref="B634:B636"/>
    <mergeCell ref="C634:C636"/>
    <mergeCell ref="D634:D636"/>
    <mergeCell ref="B679:G679"/>
    <mergeCell ref="B681:C681"/>
    <mergeCell ref="B680:C680"/>
    <mergeCell ref="B633:C633"/>
    <mergeCell ref="B535:G535"/>
    <mergeCell ref="B537:C537"/>
    <mergeCell ref="B538:B540"/>
    <mergeCell ref="C538:C540"/>
    <mergeCell ref="D538:D540"/>
    <mergeCell ref="B583:G583"/>
    <mergeCell ref="B585:C585"/>
    <mergeCell ref="B586:B588"/>
    <mergeCell ref="C586:C588"/>
    <mergeCell ref="D586:D588"/>
    <mergeCell ref="B631:G631"/>
    <mergeCell ref="B536:C536"/>
    <mergeCell ref="B584:C584"/>
    <mergeCell ref="B632:C632"/>
    <mergeCell ref="B439:G439"/>
    <mergeCell ref="B441:C441"/>
    <mergeCell ref="B487:G487"/>
    <mergeCell ref="B489:C489"/>
    <mergeCell ref="B490:B492"/>
    <mergeCell ref="C490:C492"/>
    <mergeCell ref="D490:D492"/>
    <mergeCell ref="E490:E492"/>
    <mergeCell ref="F490:F492"/>
    <mergeCell ref="G490:G492"/>
    <mergeCell ref="B440:C440"/>
    <mergeCell ref="B488:C488"/>
    <mergeCell ref="B442:B444"/>
    <mergeCell ref="C442:C444"/>
    <mergeCell ref="D442:D444"/>
    <mergeCell ref="B295:G295"/>
    <mergeCell ref="D346:D348"/>
    <mergeCell ref="B391:G391"/>
    <mergeCell ref="B393:C393"/>
    <mergeCell ref="B394:B396"/>
    <mergeCell ref="C394:C396"/>
    <mergeCell ref="D394:D396"/>
    <mergeCell ref="B296:C296"/>
    <mergeCell ref="B344:C344"/>
    <mergeCell ref="B392:C392"/>
    <mergeCell ref="B343:G343"/>
    <mergeCell ref="B297:C297"/>
    <mergeCell ref="B298:B300"/>
    <mergeCell ref="C298:C300"/>
    <mergeCell ref="D298:D300"/>
    <mergeCell ref="B345:C345"/>
    <mergeCell ref="E6:E8"/>
    <mergeCell ref="B249:C249"/>
    <mergeCell ref="B250:B252"/>
    <mergeCell ref="C250:C252"/>
    <mergeCell ref="D250:D252"/>
    <mergeCell ref="B6:B8"/>
    <mergeCell ref="C6:C8"/>
    <mergeCell ref="B51:D51"/>
    <mergeCell ref="B54:F54"/>
    <mergeCell ref="G6:G8"/>
    <mergeCell ref="B201:C201"/>
    <mergeCell ref="B103:G103"/>
    <mergeCell ref="B105:C105"/>
    <mergeCell ref="B106:B108"/>
    <mergeCell ref="C106:C108"/>
    <mergeCell ref="D106:D108"/>
    <mergeCell ref="B151:G151"/>
    <mergeCell ref="B153:C153"/>
    <mergeCell ref="B154:B156"/>
    <mergeCell ref="B57:C57"/>
    <mergeCell ref="B58:B60"/>
    <mergeCell ref="C58:C60"/>
    <mergeCell ref="D58:D60"/>
    <mergeCell ref="F6:F8"/>
    <mergeCell ref="D6:D8"/>
    <mergeCell ref="B346:B348"/>
    <mergeCell ref="C346:C348"/>
    <mergeCell ref="B3:G3"/>
    <mergeCell ref="B248:D248"/>
    <mergeCell ref="B200:D200"/>
    <mergeCell ref="B152:C152"/>
    <mergeCell ref="B104:C104"/>
    <mergeCell ref="B56:C56"/>
    <mergeCell ref="C154:C156"/>
    <mergeCell ref="D154:D156"/>
    <mergeCell ref="B199:G199"/>
    <mergeCell ref="B202:B204"/>
    <mergeCell ref="C202:C204"/>
    <mergeCell ref="D202:D204"/>
    <mergeCell ref="B247:G247"/>
    <mergeCell ref="B5:C5"/>
  </mergeCells>
  <pageMargins left="0.7" right="0.7" top="0.75" bottom="0.75" header="0.3" footer="0.3"/>
  <pageSetup paperSize="9" scale="28" orientation="portrait" r:id="rId1"/>
  <rowBreaks count="5" manualBreakCount="5">
    <brk id="51" max="16383" man="1"/>
    <brk id="198" max="7" man="1"/>
    <brk id="343" max="7" man="1"/>
    <brk id="487" max="7" man="1"/>
    <brk id="631" max="7" man="1"/>
  </rowBreak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U570"/>
  <sheetViews>
    <sheetView showGridLines="0" view="pageBreakPreview" topLeftCell="A31" zoomScaleNormal="100" zoomScaleSheetLayoutView="100" workbookViewId="0"/>
  </sheetViews>
  <sheetFormatPr defaultColWidth="9.109375" defaultRowHeight="13.5" customHeight="1" x14ac:dyDescent="0.3"/>
  <cols>
    <col min="1" max="1" width="5.88671875" style="148" customWidth="1"/>
    <col min="2" max="2" width="45.6640625" style="191" customWidth="1"/>
    <col min="3" max="4" width="16.6640625" style="140" customWidth="1"/>
    <col min="5" max="5" width="19.109375" style="140" customWidth="1"/>
    <col min="6" max="8" width="16.6640625" style="140" customWidth="1"/>
    <col min="9" max="9" width="17" style="140" customWidth="1"/>
    <col min="10" max="10" width="16.6640625" style="140" customWidth="1"/>
    <col min="11" max="11" width="16.6640625" style="219" customWidth="1"/>
    <col min="12" max="12" width="15.109375" style="140" customWidth="1"/>
    <col min="13" max="15" width="14.88671875" style="140" bestFit="1" customWidth="1"/>
    <col min="16" max="17" width="16" style="140" bestFit="1" customWidth="1"/>
    <col min="18" max="18" width="15.6640625" style="140" bestFit="1" customWidth="1"/>
    <col min="19" max="19" width="14.88671875" style="140" bestFit="1" customWidth="1"/>
    <col min="20" max="20" width="16" style="140" bestFit="1" customWidth="1"/>
    <col min="21" max="21" width="14.88671875" style="140" bestFit="1" customWidth="1"/>
    <col min="22" max="16384" width="9.109375" style="140"/>
  </cols>
  <sheetData>
    <row r="1" spans="1:21" ht="13.5" customHeight="1" x14ac:dyDescent="0.3">
      <c r="B1" s="140"/>
    </row>
    <row r="2" spans="1:21" ht="13.5" customHeight="1" x14ac:dyDescent="0.3">
      <c r="B2" s="671" t="s">
        <v>390</v>
      </c>
    </row>
    <row r="3" spans="1:21" ht="13.5" customHeight="1" x14ac:dyDescent="0.3">
      <c r="B3" s="888" t="s">
        <v>79</v>
      </c>
      <c r="C3" s="888"/>
      <c r="D3" s="888"/>
      <c r="E3" s="888"/>
      <c r="F3" s="810"/>
      <c r="G3" s="810"/>
      <c r="H3" s="810"/>
      <c r="I3" s="811"/>
      <c r="J3" s="811"/>
      <c r="K3" s="812"/>
    </row>
    <row r="4" spans="1:21" ht="13.5" customHeight="1" thickBot="1" x14ac:dyDescent="0.35">
      <c r="B4" s="139"/>
    </row>
    <row r="5" spans="1:21" ht="16.95" customHeight="1" thickBot="1" x14ac:dyDescent="0.35">
      <c r="B5" s="220" t="s">
        <v>90</v>
      </c>
      <c r="I5" s="218"/>
      <c r="K5" s="154" t="s">
        <v>204</v>
      </c>
    </row>
    <row r="6" spans="1:21" s="131" customFormat="1" ht="21.6" customHeight="1" thickBot="1" x14ac:dyDescent="0.35">
      <c r="A6" s="221"/>
      <c r="B6" s="925" t="s">
        <v>312</v>
      </c>
      <c r="C6" s="963">
        <v>2023</v>
      </c>
      <c r="D6" s="964"/>
      <c r="E6" s="964"/>
      <c r="F6" s="964"/>
      <c r="G6" s="964"/>
      <c r="H6" s="964"/>
      <c r="I6" s="964"/>
      <c r="J6" s="964"/>
      <c r="K6" s="965"/>
      <c r="M6" s="127"/>
      <c r="N6" s="127"/>
      <c r="O6" s="127"/>
      <c r="P6" s="127"/>
      <c r="Q6" s="127"/>
      <c r="R6" s="127"/>
      <c r="S6" s="127"/>
      <c r="T6" s="127"/>
      <c r="U6" s="127"/>
    </row>
    <row r="7" spans="1:21" s="131" customFormat="1" ht="19.95" customHeight="1" thickBot="1" x14ac:dyDescent="0.35">
      <c r="A7" s="129"/>
      <c r="B7" s="926"/>
      <c r="C7" s="854" t="s">
        <v>100</v>
      </c>
      <c r="D7" s="854" t="s">
        <v>101</v>
      </c>
      <c r="E7" s="967" t="s">
        <v>102</v>
      </c>
      <c r="F7" s="968"/>
      <c r="G7" s="854" t="s">
        <v>103</v>
      </c>
      <c r="H7" s="854" t="s">
        <v>104</v>
      </c>
      <c r="I7" s="897" t="s">
        <v>314</v>
      </c>
      <c r="J7" s="970" t="s">
        <v>90</v>
      </c>
      <c r="K7" s="947" t="s">
        <v>391</v>
      </c>
      <c r="M7" s="127"/>
      <c r="N7" s="127"/>
      <c r="O7" s="127"/>
      <c r="P7" s="127"/>
      <c r="Q7" s="127"/>
      <c r="R7" s="127"/>
      <c r="S7" s="132"/>
      <c r="T7" s="132"/>
      <c r="U7" s="132"/>
    </row>
    <row r="8" spans="1:21" s="131" customFormat="1" ht="34.200000000000003" customHeight="1" x14ac:dyDescent="0.3">
      <c r="A8" s="129"/>
      <c r="B8" s="962"/>
      <c r="C8" s="966"/>
      <c r="D8" s="966"/>
      <c r="E8" s="782" t="s">
        <v>392</v>
      </c>
      <c r="F8" s="782" t="s">
        <v>393</v>
      </c>
      <c r="G8" s="966"/>
      <c r="H8" s="966"/>
      <c r="I8" s="969"/>
      <c r="J8" s="971"/>
      <c r="K8" s="948"/>
      <c r="M8" s="127"/>
      <c r="N8" s="127"/>
      <c r="O8" s="203"/>
      <c r="P8" s="203"/>
      <c r="Q8" s="127"/>
      <c r="R8" s="127"/>
      <c r="S8" s="132"/>
      <c r="T8" s="132"/>
      <c r="U8" s="132"/>
    </row>
    <row r="9" spans="1:21" s="131" customFormat="1" ht="18" customHeight="1" x14ac:dyDescent="0.3">
      <c r="A9" s="222"/>
      <c r="B9" s="519" t="s">
        <v>394</v>
      </c>
      <c r="C9" s="501">
        <f t="shared" ref="C9:H12" si="0">+C47+C84+C121+C158+C194+C231+C267+C303+C339+C376+C413+C449+C485+C521</f>
        <v>22857853.501051474</v>
      </c>
      <c r="D9" s="501">
        <f t="shared" si="0"/>
        <v>4652950.9063253859</v>
      </c>
      <c r="E9" s="501">
        <f t="shared" si="0"/>
        <v>4997053.1425826037</v>
      </c>
      <c r="F9" s="501">
        <f t="shared" si="0"/>
        <v>61234531.318928272</v>
      </c>
      <c r="G9" s="501">
        <f t="shared" si="0"/>
        <v>20563254.447281204</v>
      </c>
      <c r="H9" s="501">
        <f t="shared" si="0"/>
        <v>15361119.086416366</v>
      </c>
      <c r="I9" s="502">
        <f>+I376</f>
        <v>8583946.7372999992</v>
      </c>
      <c r="J9" s="503">
        <f>SUM(C9:I9)</f>
        <v>138250709.13988531</v>
      </c>
      <c r="K9" s="520">
        <f>+K376</f>
        <v>2628241.0958799999</v>
      </c>
      <c r="L9" s="130"/>
      <c r="M9" s="130"/>
      <c r="N9" s="130"/>
      <c r="O9" s="130"/>
      <c r="P9" s="130"/>
      <c r="Q9" s="130"/>
      <c r="R9" s="130"/>
      <c r="S9" s="130"/>
      <c r="T9" s="130"/>
      <c r="U9" s="130"/>
    </row>
    <row r="10" spans="1:21" s="131" customFormat="1" ht="18" customHeight="1" x14ac:dyDescent="0.3">
      <c r="A10" s="222"/>
      <c r="B10" s="513" t="s">
        <v>395</v>
      </c>
      <c r="C10" s="490">
        <f t="shared" si="0"/>
        <v>-562239.96043480013</v>
      </c>
      <c r="D10" s="490">
        <f t="shared" si="0"/>
        <v>-105676.93389999999</v>
      </c>
      <c r="E10" s="490">
        <f t="shared" si="0"/>
        <v>0</v>
      </c>
      <c r="F10" s="490">
        <f t="shared" si="0"/>
        <v>-28706.340580000004</v>
      </c>
      <c r="G10" s="490">
        <f t="shared" si="0"/>
        <v>-72148.373000000007</v>
      </c>
      <c r="H10" s="490">
        <f t="shared" si="0"/>
        <v>-203976.24806235</v>
      </c>
      <c r="I10" s="492">
        <f t="shared" ref="I10:I20" si="1">+I377</f>
        <v>0</v>
      </c>
      <c r="J10" s="495">
        <f>SUM(C10:I10)</f>
        <v>-972747.85597715003</v>
      </c>
      <c r="K10" s="514">
        <f>+K377</f>
        <v>0</v>
      </c>
      <c r="L10" s="130"/>
      <c r="M10" s="130"/>
      <c r="N10" s="130"/>
      <c r="O10" s="130"/>
      <c r="P10" s="130"/>
      <c r="Q10" s="130"/>
      <c r="R10" s="130"/>
      <c r="S10" s="130"/>
      <c r="T10" s="130"/>
      <c r="U10" s="130"/>
    </row>
    <row r="11" spans="1:21" s="131" customFormat="1" ht="18" customHeight="1" x14ac:dyDescent="0.3">
      <c r="A11" s="222"/>
      <c r="B11" s="513" t="s">
        <v>396</v>
      </c>
      <c r="C11" s="490">
        <f t="shared" si="0"/>
        <v>-6220983.2491579335</v>
      </c>
      <c r="D11" s="490">
        <f t="shared" si="0"/>
        <v>-44576.039869999993</v>
      </c>
      <c r="E11" s="490">
        <f t="shared" si="0"/>
        <v>-7154.7016845816725</v>
      </c>
      <c r="F11" s="490">
        <f t="shared" si="0"/>
        <v>-5015213.389344614</v>
      </c>
      <c r="G11" s="490">
        <f t="shared" si="0"/>
        <v>-1529.6610297289601</v>
      </c>
      <c r="H11" s="490">
        <f t="shared" si="0"/>
        <v>-1168741.6036002701</v>
      </c>
      <c r="I11" s="492">
        <f t="shared" si="1"/>
        <v>0</v>
      </c>
      <c r="J11" s="495">
        <f>SUM(C11:I11)</f>
        <v>-12458198.644687127</v>
      </c>
      <c r="K11" s="514">
        <f>+K378</f>
        <v>0</v>
      </c>
      <c r="L11" s="130"/>
      <c r="M11" s="130"/>
      <c r="N11" s="130"/>
      <c r="O11" s="130"/>
      <c r="P11" s="130"/>
      <c r="Q11" s="130"/>
      <c r="R11" s="130"/>
      <c r="S11" s="130"/>
      <c r="T11" s="130"/>
      <c r="U11" s="130"/>
    </row>
    <row r="12" spans="1:21" s="131" customFormat="1" ht="18" customHeight="1" x14ac:dyDescent="0.3">
      <c r="A12" s="222"/>
      <c r="B12" s="515" t="s">
        <v>397</v>
      </c>
      <c r="C12" s="498">
        <f t="shared" si="0"/>
        <v>-10759183.299423447</v>
      </c>
      <c r="D12" s="498">
        <f t="shared" si="0"/>
        <v>-3119260.8293714491</v>
      </c>
      <c r="E12" s="498">
        <f t="shared" si="0"/>
        <v>-158719.55637939746</v>
      </c>
      <c r="F12" s="498">
        <f t="shared" si="0"/>
        <v>-2346143.0003578244</v>
      </c>
      <c r="G12" s="498">
        <f t="shared" si="0"/>
        <v>-828931.81870034582</v>
      </c>
      <c r="H12" s="498">
        <f t="shared" si="0"/>
        <v>-8844840.4657275267</v>
      </c>
      <c r="I12" s="499">
        <f t="shared" si="1"/>
        <v>6707.7082700000001</v>
      </c>
      <c r="J12" s="500">
        <f>SUM(C12:I12)</f>
        <v>-26050371.261689994</v>
      </c>
      <c r="K12" s="516">
        <f>+K379</f>
        <v>0</v>
      </c>
      <c r="L12" s="130"/>
      <c r="M12" s="130"/>
      <c r="N12" s="130"/>
      <c r="O12" s="130"/>
      <c r="P12" s="130"/>
      <c r="Q12" s="130"/>
      <c r="R12" s="130"/>
      <c r="S12" s="130"/>
      <c r="T12" s="130"/>
      <c r="U12" s="130"/>
    </row>
    <row r="13" spans="1:21" s="127" customFormat="1" ht="18" customHeight="1" x14ac:dyDescent="0.3">
      <c r="A13" s="223"/>
      <c r="B13" s="536" t="s">
        <v>398</v>
      </c>
      <c r="C13" s="340">
        <f>SUM(C9:C12)</f>
        <v>5315446.9920352921</v>
      </c>
      <c r="D13" s="340">
        <f t="shared" ref="D13:H13" si="2">SUM(D9:D12)</f>
        <v>1383437.1031839368</v>
      </c>
      <c r="E13" s="340">
        <f t="shared" si="2"/>
        <v>4831178.8845186243</v>
      </c>
      <c r="F13" s="340">
        <f t="shared" si="2"/>
        <v>53844468.588645831</v>
      </c>
      <c r="G13" s="340">
        <f t="shared" si="2"/>
        <v>19660644.594551127</v>
      </c>
      <c r="H13" s="340">
        <f t="shared" si="2"/>
        <v>5143560.7690262198</v>
      </c>
      <c r="I13" s="535">
        <f>SUM(I9:I12)</f>
        <v>8590654.4455699995</v>
      </c>
      <c r="J13" s="171">
        <f>SUM(J9:J12)</f>
        <v>98769391.377531037</v>
      </c>
      <c r="K13" s="537">
        <f>SUM(K9:K12)</f>
        <v>2628241.0958799999</v>
      </c>
      <c r="L13" s="137"/>
      <c r="M13" s="137"/>
      <c r="N13" s="137"/>
      <c r="O13" s="137"/>
      <c r="P13" s="137"/>
      <c r="Q13" s="137"/>
      <c r="R13" s="137"/>
      <c r="S13" s="137"/>
      <c r="T13" s="137"/>
      <c r="U13" s="137"/>
    </row>
    <row r="14" spans="1:21" s="131" customFormat="1" ht="18" customHeight="1" x14ac:dyDescent="0.3">
      <c r="A14" s="222"/>
      <c r="B14" s="517" t="s">
        <v>399</v>
      </c>
      <c r="C14" s="504">
        <f t="shared" ref="C14:H14" si="3">+C52+C89+C126+C163+C199+C236+C272+C308+C344+C381+C418+C454+C490+C526</f>
        <v>-492932.68663679704</v>
      </c>
      <c r="D14" s="504">
        <f t="shared" si="3"/>
        <v>-41798.428474749511</v>
      </c>
      <c r="E14" s="504">
        <f t="shared" si="3"/>
        <v>-37105.737292141843</v>
      </c>
      <c r="F14" s="504">
        <f t="shared" si="3"/>
        <v>1952729.1874763709</v>
      </c>
      <c r="G14" s="504">
        <f t="shared" si="3"/>
        <v>-276793.44257507933</v>
      </c>
      <c r="H14" s="504">
        <f t="shared" si="3"/>
        <v>-209625.25262805811</v>
      </c>
      <c r="I14" s="505">
        <f t="shared" si="1"/>
        <v>-233190.47353000002</v>
      </c>
      <c r="J14" s="506">
        <f>SUM(C14:I14)</f>
        <v>661283.16633954505</v>
      </c>
      <c r="K14" s="518">
        <f>+K381</f>
        <v>-374844.39898999996</v>
      </c>
      <c r="L14" s="130"/>
      <c r="M14" s="130"/>
      <c r="N14" s="130"/>
      <c r="O14" s="130"/>
      <c r="P14" s="130"/>
      <c r="Q14" s="130"/>
      <c r="R14" s="130"/>
      <c r="S14" s="130"/>
      <c r="T14" s="130"/>
      <c r="U14" s="130"/>
    </row>
    <row r="15" spans="1:21" s="127" customFormat="1" ht="18" customHeight="1" x14ac:dyDescent="0.3">
      <c r="A15" s="223"/>
      <c r="B15" s="536" t="s">
        <v>400</v>
      </c>
      <c r="C15" s="340">
        <f>SUM(C13:C14)</f>
        <v>4822514.3053984949</v>
      </c>
      <c r="D15" s="340">
        <f t="shared" ref="D15:J15" si="4">SUM(D13:D14)</f>
        <v>1341638.6747091874</v>
      </c>
      <c r="E15" s="340">
        <f t="shared" si="4"/>
        <v>4794073.1472264826</v>
      </c>
      <c r="F15" s="340">
        <f t="shared" si="4"/>
        <v>55797197.776122205</v>
      </c>
      <c r="G15" s="340">
        <f t="shared" si="4"/>
        <v>19383851.151976049</v>
      </c>
      <c r="H15" s="340">
        <f t="shared" si="4"/>
        <v>4933935.5163981616</v>
      </c>
      <c r="I15" s="535">
        <f t="shared" si="4"/>
        <v>8357463.9720399994</v>
      </c>
      <c r="J15" s="171">
        <f t="shared" si="4"/>
        <v>99430674.543870583</v>
      </c>
      <c r="K15" s="537">
        <f>SUM(K13:K14)</f>
        <v>2253396.6968899998</v>
      </c>
      <c r="L15" s="137"/>
      <c r="M15" s="137"/>
      <c r="N15" s="137"/>
      <c r="O15" s="137"/>
      <c r="P15" s="137"/>
      <c r="Q15" s="137"/>
      <c r="R15" s="137"/>
      <c r="S15" s="137"/>
      <c r="T15" s="137"/>
      <c r="U15" s="137"/>
    </row>
    <row r="16" spans="1:21" s="131" customFormat="1" ht="18" customHeight="1" x14ac:dyDescent="0.3">
      <c r="A16" s="222"/>
      <c r="B16" s="519"/>
      <c r="C16" s="501">
        <f>+C54+C91+C128+C165+C201+C238+C274+C310+C346+C383+C420+C456+C492+C528</f>
        <v>0</v>
      </c>
      <c r="D16" s="501">
        <v>0</v>
      </c>
      <c r="E16" s="501">
        <v>0</v>
      </c>
      <c r="F16" s="501">
        <v>0</v>
      </c>
      <c r="G16" s="501">
        <v>0</v>
      </c>
      <c r="H16" s="501">
        <v>0</v>
      </c>
      <c r="I16" s="502">
        <f t="shared" si="1"/>
        <v>0</v>
      </c>
      <c r="J16" s="503">
        <v>0</v>
      </c>
      <c r="K16" s="520">
        <f>+K383</f>
        <v>0</v>
      </c>
      <c r="L16" s="130"/>
      <c r="M16" s="130"/>
      <c r="N16" s="130"/>
      <c r="O16" s="130"/>
      <c r="P16" s="130"/>
      <c r="Q16" s="130"/>
      <c r="R16" s="130"/>
      <c r="S16" s="130"/>
      <c r="T16" s="130"/>
      <c r="U16" s="130"/>
    </row>
    <row r="17" spans="1:21" s="127" customFormat="1" ht="18" customHeight="1" x14ac:dyDescent="0.3">
      <c r="A17" s="223"/>
      <c r="B17" s="513" t="s">
        <v>401</v>
      </c>
      <c r="C17" s="490">
        <f>SUM(C18:C20)</f>
        <v>-4657927.0681696786</v>
      </c>
      <c r="D17" s="490">
        <f t="shared" ref="D17:I17" si="5">SUM(D18:D20)</f>
        <v>-680149.17718746734</v>
      </c>
      <c r="E17" s="490">
        <f t="shared" si="5"/>
        <v>-1735357.614197243</v>
      </c>
      <c r="F17" s="490">
        <f t="shared" si="5"/>
        <v>-49133484.432263143</v>
      </c>
      <c r="G17" s="490">
        <f t="shared" si="5"/>
        <v>-21789933.859436177</v>
      </c>
      <c r="H17" s="490">
        <f t="shared" si="5"/>
        <v>-4394580.4246081235</v>
      </c>
      <c r="I17" s="492">
        <f t="shared" si="5"/>
        <v>-1458381.83571</v>
      </c>
      <c r="J17" s="495">
        <f>SUM(J18:J20)</f>
        <v>-83849814.411571831</v>
      </c>
      <c r="K17" s="514">
        <f>SUM(K18:K20)</f>
        <v>-4152445.6139700003</v>
      </c>
      <c r="L17" s="130"/>
      <c r="M17" s="130"/>
      <c r="N17" s="130"/>
      <c r="O17" s="130"/>
      <c r="P17" s="130"/>
      <c r="Q17" s="130"/>
      <c r="R17" s="130"/>
      <c r="S17" s="130"/>
      <c r="T17" s="130"/>
      <c r="U17" s="130"/>
    </row>
    <row r="18" spans="1:21" s="131" customFormat="1" ht="18" customHeight="1" x14ac:dyDescent="0.3">
      <c r="A18" s="222"/>
      <c r="B18" s="513" t="s">
        <v>402</v>
      </c>
      <c r="C18" s="490">
        <f t="shared" ref="C18:H20" si="6">+C56+C93+C130+C167+C203+C240+C276+C312+C348+C385+C422+C458+C494+C530</f>
        <v>-3088268.1836012518</v>
      </c>
      <c r="D18" s="490">
        <f t="shared" si="6"/>
        <v>-465216.37220249849</v>
      </c>
      <c r="E18" s="490">
        <f t="shared" si="6"/>
        <v>-1221993.96298351</v>
      </c>
      <c r="F18" s="490">
        <f t="shared" si="6"/>
        <v>-36260370.586551271</v>
      </c>
      <c r="G18" s="490">
        <f t="shared" si="6"/>
        <v>-18317443.954902723</v>
      </c>
      <c r="H18" s="490">
        <f t="shared" si="6"/>
        <v>-2842268.7121941606</v>
      </c>
      <c r="I18" s="492">
        <f t="shared" si="1"/>
        <v>-66862.196989999997</v>
      </c>
      <c r="J18" s="495">
        <f>SUM(C18:I18)</f>
        <v>-62262423.96942541</v>
      </c>
      <c r="K18" s="514">
        <f>+K385</f>
        <v>-3642189.95261</v>
      </c>
      <c r="L18" s="130"/>
      <c r="M18" s="130"/>
      <c r="N18" s="130"/>
      <c r="O18" s="130"/>
      <c r="P18" s="130"/>
      <c r="Q18" s="130"/>
      <c r="R18" s="130"/>
      <c r="S18" s="130"/>
      <c r="T18" s="130"/>
      <c r="U18" s="130"/>
    </row>
    <row r="19" spans="1:21" s="131" customFormat="1" ht="18" customHeight="1" x14ac:dyDescent="0.3">
      <c r="A19" s="222"/>
      <c r="B19" s="513" t="s">
        <v>403</v>
      </c>
      <c r="C19" s="490">
        <f t="shared" si="6"/>
        <v>-1015038.4580335189</v>
      </c>
      <c r="D19" s="490">
        <f t="shared" si="6"/>
        <v>-22963.610803477008</v>
      </c>
      <c r="E19" s="490">
        <f t="shared" si="6"/>
        <v>-126611.71274805433</v>
      </c>
      <c r="F19" s="490">
        <f t="shared" si="6"/>
        <v>-7286248.2262648661</v>
      </c>
      <c r="G19" s="490">
        <f t="shared" si="6"/>
        <v>-1584700.646177676</v>
      </c>
      <c r="H19" s="490">
        <f t="shared" si="6"/>
        <v>-633570.39145378862</v>
      </c>
      <c r="I19" s="492">
        <f t="shared" si="1"/>
        <v>-1391519.6387199999</v>
      </c>
      <c r="J19" s="495">
        <f>SUM(C19:I19)</f>
        <v>-12060652.68420138</v>
      </c>
      <c r="K19" s="514">
        <f>+K386</f>
        <v>-510255.66136000003</v>
      </c>
      <c r="L19" s="130"/>
      <c r="M19" s="130"/>
      <c r="N19" s="130"/>
      <c r="O19" s="130"/>
      <c r="P19" s="130"/>
      <c r="Q19" s="130"/>
      <c r="R19" s="130"/>
      <c r="S19" s="130"/>
      <c r="T19" s="130"/>
      <c r="U19" s="130"/>
    </row>
    <row r="20" spans="1:21" s="131" customFormat="1" ht="18" customHeight="1" x14ac:dyDescent="0.3">
      <c r="A20" s="222"/>
      <c r="B20" s="515" t="s">
        <v>404</v>
      </c>
      <c r="C20" s="498">
        <f t="shared" si="6"/>
        <v>-554620.42653490789</v>
      </c>
      <c r="D20" s="498">
        <f t="shared" si="6"/>
        <v>-191969.19418149185</v>
      </c>
      <c r="E20" s="498">
        <f t="shared" si="6"/>
        <v>-386751.93846567872</v>
      </c>
      <c r="F20" s="498">
        <f t="shared" si="6"/>
        <v>-5586865.6194470087</v>
      </c>
      <c r="G20" s="498">
        <f t="shared" si="6"/>
        <v>-1887789.2583557796</v>
      </c>
      <c r="H20" s="498">
        <f t="shared" si="6"/>
        <v>-918741.32096017455</v>
      </c>
      <c r="I20" s="499">
        <f t="shared" si="1"/>
        <v>0</v>
      </c>
      <c r="J20" s="500">
        <f>SUM(C20:I20)</f>
        <v>-9526737.7579450421</v>
      </c>
      <c r="K20" s="516">
        <f>+K387</f>
        <v>0</v>
      </c>
      <c r="L20" s="130"/>
      <c r="M20" s="130"/>
      <c r="N20" s="130"/>
      <c r="O20" s="130"/>
      <c r="P20" s="130"/>
      <c r="Q20" s="130"/>
      <c r="R20" s="130"/>
      <c r="S20" s="130"/>
      <c r="T20" s="130"/>
      <c r="U20" s="130"/>
    </row>
    <row r="21" spans="1:21" s="127" customFormat="1" ht="18" customHeight="1" x14ac:dyDescent="0.3">
      <c r="A21" s="223"/>
      <c r="B21" s="536" t="s">
        <v>405</v>
      </c>
      <c r="C21" s="340">
        <f>+C15+C17</f>
        <v>164587.23722881638</v>
      </c>
      <c r="D21" s="340">
        <f t="shared" ref="D21:I21" si="7">+D15+D17</f>
        <v>661489.49752172001</v>
      </c>
      <c r="E21" s="340">
        <f t="shared" si="7"/>
        <v>3058715.5330292396</v>
      </c>
      <c r="F21" s="340">
        <f t="shared" si="7"/>
        <v>6663713.3438590616</v>
      </c>
      <c r="G21" s="340">
        <f t="shared" si="7"/>
        <v>-2406082.7074601278</v>
      </c>
      <c r="H21" s="340">
        <f t="shared" si="7"/>
        <v>539355.09179003816</v>
      </c>
      <c r="I21" s="535">
        <f t="shared" si="7"/>
        <v>6899082.1363299992</v>
      </c>
      <c r="J21" s="171">
        <f>+J15+J17</f>
        <v>15580860.132298753</v>
      </c>
      <c r="K21" s="537">
        <f>+K15+K17</f>
        <v>-1899048.9170800005</v>
      </c>
      <c r="L21" s="137"/>
      <c r="M21" s="137"/>
      <c r="N21" s="137"/>
      <c r="O21" s="137"/>
      <c r="P21" s="137"/>
      <c r="Q21" s="137"/>
      <c r="R21" s="137"/>
      <c r="S21" s="137"/>
      <c r="T21" s="137"/>
      <c r="U21" s="137"/>
    </row>
    <row r="22" spans="1:21" s="131" customFormat="1" ht="18" customHeight="1" x14ac:dyDescent="0.3">
      <c r="A22" s="222"/>
      <c r="B22" s="519"/>
      <c r="C22" s="491"/>
      <c r="D22" s="491"/>
      <c r="E22" s="491"/>
      <c r="F22" s="491"/>
      <c r="G22" s="491"/>
      <c r="H22" s="491"/>
      <c r="I22" s="491"/>
      <c r="J22" s="503">
        <v>0</v>
      </c>
      <c r="K22" s="520">
        <f>+K389</f>
        <v>0</v>
      </c>
      <c r="L22" s="130"/>
      <c r="M22" s="130"/>
      <c r="N22" s="130"/>
      <c r="O22" s="130"/>
      <c r="P22" s="130"/>
      <c r="Q22" s="130"/>
      <c r="R22" s="130"/>
      <c r="S22" s="130"/>
      <c r="T22" s="130"/>
      <c r="U22" s="130"/>
    </row>
    <row r="23" spans="1:21" s="127" customFormat="1" ht="18" customHeight="1" x14ac:dyDescent="0.3">
      <c r="A23" s="223"/>
      <c r="B23" s="532" t="s">
        <v>406</v>
      </c>
      <c r="C23" s="491"/>
      <c r="D23" s="491"/>
      <c r="E23" s="491"/>
      <c r="F23" s="491"/>
      <c r="G23" s="491"/>
      <c r="H23" s="491"/>
      <c r="I23" s="491"/>
      <c r="J23" s="533">
        <f>SUM(J24:J28)</f>
        <v>32987583.688708741</v>
      </c>
      <c r="K23" s="538">
        <f t="shared" ref="K23:K37" si="8">+J61+J98+J135+J172+J208+J245+J281+J317+J353+K390+J427+J463+J499+J535</f>
        <v>571414.14571000007</v>
      </c>
      <c r="L23" s="137"/>
      <c r="M23" s="137"/>
      <c r="N23" s="539"/>
      <c r="O23" s="137"/>
      <c r="P23" s="137"/>
      <c r="Q23" s="137"/>
      <c r="R23" s="137"/>
      <c r="S23" s="137"/>
      <c r="T23" s="137"/>
      <c r="U23" s="137"/>
    </row>
    <row r="24" spans="1:21" s="131" customFormat="1" ht="18" customHeight="1" x14ac:dyDescent="0.3">
      <c r="A24" s="222"/>
      <c r="B24" s="513" t="s">
        <v>407</v>
      </c>
      <c r="C24" s="487"/>
      <c r="D24" s="487"/>
      <c r="E24" s="488"/>
      <c r="F24" s="487"/>
      <c r="G24" s="487"/>
      <c r="H24" s="487"/>
      <c r="I24" s="497"/>
      <c r="J24" s="495">
        <f>+I62+I99+I136+I173+I209+I246+I282+I318+I354+J391+I428+I464+I500+I536</f>
        <v>3174557.0196584514</v>
      </c>
      <c r="K24" s="514">
        <f t="shared" si="8"/>
        <v>0</v>
      </c>
      <c r="L24" s="130"/>
      <c r="M24" s="130"/>
      <c r="N24" s="130"/>
      <c r="O24" s="130"/>
      <c r="P24" s="130"/>
      <c r="Q24" s="130"/>
      <c r="R24" s="130"/>
      <c r="S24" s="130"/>
      <c r="T24" s="130"/>
      <c r="U24" s="130"/>
    </row>
    <row r="25" spans="1:21" s="131" customFormat="1" ht="18" customHeight="1" x14ac:dyDescent="0.3">
      <c r="A25" s="222"/>
      <c r="B25" s="513" t="s">
        <v>408</v>
      </c>
      <c r="C25" s="487"/>
      <c r="D25" s="487"/>
      <c r="E25" s="488"/>
      <c r="F25" s="487"/>
      <c r="G25" s="487"/>
      <c r="H25" s="487"/>
      <c r="I25" s="497"/>
      <c r="J25" s="495">
        <f>+I63+I100+I137+I174+I210+I247+I283+I319+I355+J392+I429+I465+I501+I537</f>
        <v>30441462.101104997</v>
      </c>
      <c r="K25" s="514">
        <f t="shared" si="8"/>
        <v>891151.89350000001</v>
      </c>
      <c r="L25" s="130"/>
      <c r="M25" s="130"/>
      <c r="N25" s="130"/>
      <c r="O25" s="130"/>
      <c r="P25" s="130"/>
      <c r="Q25" s="130"/>
      <c r="R25" s="130"/>
      <c r="S25" s="130"/>
      <c r="T25" s="130"/>
      <c r="U25" s="130"/>
    </row>
    <row r="26" spans="1:21" s="131" customFormat="1" ht="18" customHeight="1" x14ac:dyDescent="0.3">
      <c r="A26" s="222"/>
      <c r="B26" s="513" t="s">
        <v>409</v>
      </c>
      <c r="C26" s="487"/>
      <c r="D26" s="487"/>
      <c r="E26" s="488"/>
      <c r="F26" s="487"/>
      <c r="G26" s="487"/>
      <c r="H26" s="487"/>
      <c r="I26" s="497"/>
      <c r="J26" s="495">
        <f>+I64+I101+I138+I175+I211+I248+I284+I320+I356+J393+I430+I466+I502+I538</f>
        <v>90361.634019999969</v>
      </c>
      <c r="K26" s="514">
        <f t="shared" si="8"/>
        <v>0</v>
      </c>
      <c r="L26" s="130"/>
      <c r="M26" s="130"/>
      <c r="N26" s="130"/>
      <c r="O26" s="130"/>
      <c r="P26" s="130"/>
      <c r="Q26" s="130"/>
      <c r="R26" s="130"/>
      <c r="S26" s="130"/>
      <c r="T26" s="130"/>
      <c r="U26" s="130"/>
    </row>
    <row r="27" spans="1:21" s="131" customFormat="1" ht="18" customHeight="1" x14ac:dyDescent="0.3">
      <c r="A27" s="222"/>
      <c r="B27" s="513" t="s">
        <v>410</v>
      </c>
      <c r="C27" s="487"/>
      <c r="D27" s="487"/>
      <c r="E27" s="488"/>
      <c r="F27" s="487"/>
      <c r="G27" s="487"/>
      <c r="H27" s="487"/>
      <c r="I27" s="497"/>
      <c r="J27" s="495">
        <f>+I65+I102+I139+I176+I212+I249+I285+I321+I357+J394+I431+I467+I503+I539</f>
        <v>34028.481670000008</v>
      </c>
      <c r="K27" s="514">
        <f t="shared" si="8"/>
        <v>0</v>
      </c>
      <c r="L27" s="130"/>
      <c r="M27" s="130"/>
      <c r="N27" s="130"/>
      <c r="O27" s="130"/>
      <c r="P27" s="130"/>
      <c r="Q27" s="130"/>
      <c r="R27" s="130"/>
      <c r="S27" s="130"/>
      <c r="T27" s="130"/>
      <c r="U27" s="130"/>
    </row>
    <row r="28" spans="1:21" s="131" customFormat="1" ht="18" customHeight="1" x14ac:dyDescent="0.3">
      <c r="A28" s="222"/>
      <c r="B28" s="513" t="s">
        <v>411</v>
      </c>
      <c r="C28" s="487"/>
      <c r="D28" s="487"/>
      <c r="E28" s="488"/>
      <c r="F28" s="487"/>
      <c r="G28" s="487"/>
      <c r="H28" s="487"/>
      <c r="I28" s="497"/>
      <c r="J28" s="495">
        <f>+I66+I103+I140+I177+I213+I250+I286+I322+I358+J395+I432+I468+I504+I540</f>
        <v>-752825.54774471</v>
      </c>
      <c r="K28" s="514">
        <f t="shared" si="8"/>
        <v>-319737.74778999999</v>
      </c>
      <c r="L28" s="130"/>
      <c r="M28" s="130"/>
      <c r="N28" s="130"/>
      <c r="O28" s="130"/>
      <c r="P28" s="130"/>
      <c r="Q28" s="130"/>
      <c r="R28" s="130"/>
      <c r="S28" s="130"/>
      <c r="T28" s="130"/>
      <c r="U28" s="130"/>
    </row>
    <row r="29" spans="1:21" s="131" customFormat="1" ht="18" customHeight="1" x14ac:dyDescent="0.3">
      <c r="A29" s="222"/>
      <c r="B29" s="513"/>
      <c r="C29" s="487"/>
      <c r="D29" s="487"/>
      <c r="E29" s="488"/>
      <c r="F29" s="487"/>
      <c r="G29" s="487"/>
      <c r="H29" s="487"/>
      <c r="I29" s="497"/>
      <c r="J29" s="495"/>
      <c r="K29" s="514">
        <f t="shared" si="8"/>
        <v>0</v>
      </c>
      <c r="L29" s="130"/>
      <c r="M29" s="130"/>
      <c r="N29" s="130"/>
      <c r="O29" s="130"/>
      <c r="P29" s="130"/>
      <c r="Q29" s="130"/>
      <c r="R29" s="130"/>
      <c r="S29" s="130"/>
      <c r="T29" s="130"/>
      <c r="U29" s="130"/>
    </row>
    <row r="30" spans="1:21" s="131" customFormat="1" ht="18" customHeight="1" x14ac:dyDescent="0.3">
      <c r="A30" s="222"/>
      <c r="B30" s="521" t="s">
        <v>412</v>
      </c>
      <c r="C30" s="487"/>
      <c r="D30" s="487"/>
      <c r="E30" s="488"/>
      <c r="F30" s="487"/>
      <c r="G30" s="487"/>
      <c r="H30" s="487"/>
      <c r="I30" s="497"/>
      <c r="J30" s="496">
        <f>SUM(J31:J32)</f>
        <v>-23505977.462582789</v>
      </c>
      <c r="K30" s="522">
        <f t="shared" si="8"/>
        <v>-47099.850472999999</v>
      </c>
      <c r="L30" s="130"/>
      <c r="M30" s="130"/>
      <c r="N30" s="130"/>
      <c r="O30" s="130"/>
      <c r="P30" s="130"/>
      <c r="Q30" s="130"/>
      <c r="R30" s="130"/>
      <c r="S30" s="130"/>
      <c r="T30" s="130"/>
      <c r="U30" s="130"/>
    </row>
    <row r="31" spans="1:21" s="131" customFormat="1" ht="31.2" customHeight="1" x14ac:dyDescent="0.3">
      <c r="A31" s="222"/>
      <c r="B31" s="513" t="s">
        <v>413</v>
      </c>
      <c r="C31" s="487"/>
      <c r="D31" s="487"/>
      <c r="E31" s="488"/>
      <c r="F31" s="487"/>
      <c r="G31" s="487"/>
      <c r="H31" s="487"/>
      <c r="I31" s="497"/>
      <c r="J31" s="495">
        <f>+I69+I106+I143+I180+I216+I253+I289+I325+I361+J398+I435+I471+I507+I543</f>
        <v>-23505977.462582789</v>
      </c>
      <c r="K31" s="514">
        <f t="shared" si="8"/>
        <v>-47099.850472999999</v>
      </c>
      <c r="L31" s="130"/>
      <c r="M31" s="130"/>
      <c r="N31" s="130"/>
      <c r="O31" s="130"/>
      <c r="P31" s="130"/>
      <c r="Q31" s="130"/>
      <c r="R31" s="130"/>
      <c r="S31" s="130"/>
      <c r="T31" s="130"/>
      <c r="U31" s="130"/>
    </row>
    <row r="32" spans="1:21" s="131" customFormat="1" ht="18" customHeight="1" x14ac:dyDescent="0.3">
      <c r="A32" s="222"/>
      <c r="B32" s="513" t="s">
        <v>414</v>
      </c>
      <c r="C32" s="487"/>
      <c r="D32" s="487"/>
      <c r="E32" s="488"/>
      <c r="F32" s="487"/>
      <c r="G32" s="487"/>
      <c r="H32" s="487"/>
      <c r="I32" s="497"/>
      <c r="J32" s="495">
        <f>+I70+I107+I144+I181+I217+I254+I290+I326+I362+J399+I436+I472+I508+I544</f>
        <v>0</v>
      </c>
      <c r="K32" s="514">
        <f t="shared" si="8"/>
        <v>0</v>
      </c>
      <c r="L32" s="130"/>
      <c r="M32" s="130"/>
      <c r="N32" s="130"/>
      <c r="O32" s="130"/>
      <c r="P32" s="130"/>
      <c r="Q32" s="130"/>
      <c r="R32" s="130"/>
      <c r="S32" s="130"/>
      <c r="T32" s="130"/>
      <c r="U32" s="130"/>
    </row>
    <row r="33" spans="1:21" s="127" customFormat="1" ht="18" customHeight="1" x14ac:dyDescent="0.3">
      <c r="A33" s="223"/>
      <c r="B33" s="521" t="s">
        <v>415</v>
      </c>
      <c r="C33" s="487"/>
      <c r="D33" s="487"/>
      <c r="E33" s="488"/>
      <c r="F33" s="487"/>
      <c r="G33" s="487"/>
      <c r="H33" s="487"/>
      <c r="I33" s="497"/>
      <c r="J33" s="496">
        <f>+J21+J23+J30</f>
        <v>25062466.358424701</v>
      </c>
      <c r="K33" s="522">
        <f t="shared" si="8"/>
        <v>-1374734.6218430002</v>
      </c>
      <c r="L33" s="130"/>
      <c r="M33" s="130"/>
      <c r="N33" s="130"/>
      <c r="O33" s="130"/>
      <c r="P33" s="130"/>
      <c r="Q33" s="130"/>
      <c r="R33" s="130"/>
      <c r="S33" s="130"/>
      <c r="T33" s="130"/>
      <c r="U33" s="130"/>
    </row>
    <row r="34" spans="1:21" s="131" customFormat="1" ht="18" customHeight="1" x14ac:dyDescent="0.3">
      <c r="A34" s="222"/>
      <c r="B34" s="513" t="s">
        <v>416</v>
      </c>
      <c r="C34" s="487"/>
      <c r="D34" s="487"/>
      <c r="E34" s="488"/>
      <c r="F34" s="487"/>
      <c r="G34" s="487"/>
      <c r="H34" s="487"/>
      <c r="I34" s="497"/>
      <c r="J34" s="495">
        <f>+I72+I109+I146+I183+I219+I256+I292+I328+I364+J401+I438+I474+I510+I546</f>
        <v>-392724.6141405254</v>
      </c>
      <c r="K34" s="514">
        <f t="shared" si="8"/>
        <v>0</v>
      </c>
      <c r="L34" s="130"/>
      <c r="M34" s="130"/>
      <c r="N34" s="130"/>
      <c r="O34" s="130"/>
      <c r="P34" s="130"/>
      <c r="Q34" s="130"/>
      <c r="R34" s="130"/>
      <c r="S34" s="130"/>
      <c r="T34" s="130"/>
      <c r="U34" s="130"/>
    </row>
    <row r="35" spans="1:21" s="127" customFormat="1" ht="18" customHeight="1" x14ac:dyDescent="0.3">
      <c r="A35" s="223"/>
      <c r="B35" s="524" t="s">
        <v>417</v>
      </c>
      <c r="C35" s="487"/>
      <c r="D35" s="487"/>
      <c r="E35" s="488"/>
      <c r="F35" s="487"/>
      <c r="G35" s="487"/>
      <c r="H35" s="487"/>
      <c r="I35" s="497"/>
      <c r="J35" s="496">
        <f>+I73+I110+I147+I184+I220+I257+I293+I329+I365+J402+I439+I475+I511+I547</f>
        <v>24669741.744284164</v>
      </c>
      <c r="K35" s="522">
        <f t="shared" si="8"/>
        <v>-1374734.6218430002</v>
      </c>
      <c r="L35" s="130"/>
      <c r="M35" s="130"/>
      <c r="N35" s="130"/>
      <c r="O35" s="130"/>
      <c r="P35" s="130"/>
      <c r="Q35" s="130"/>
      <c r="R35" s="130"/>
      <c r="S35" s="130"/>
      <c r="T35" s="130"/>
      <c r="U35" s="130"/>
    </row>
    <row r="36" spans="1:21" s="131" customFormat="1" ht="18" customHeight="1" x14ac:dyDescent="0.3">
      <c r="A36" s="222"/>
      <c r="B36" s="525" t="s">
        <v>418</v>
      </c>
      <c r="C36" s="487"/>
      <c r="D36" s="487"/>
      <c r="E36" s="488"/>
      <c r="F36" s="487"/>
      <c r="G36" s="487"/>
      <c r="H36" s="487"/>
      <c r="I36" s="497"/>
      <c r="J36" s="495">
        <f>+I74+I111+I148+I185+I221+I258+I294+I330+I366+J403+I440+I476+I512+I548</f>
        <v>-6790328.7624802468</v>
      </c>
      <c r="K36" s="514">
        <f t="shared" si="8"/>
        <v>0</v>
      </c>
      <c r="L36" s="130"/>
      <c r="M36" s="130"/>
      <c r="N36" s="130"/>
      <c r="O36" s="130"/>
      <c r="P36" s="130"/>
      <c r="Q36" s="130"/>
      <c r="R36" s="130"/>
      <c r="S36" s="130"/>
      <c r="T36" s="130"/>
      <c r="U36" s="130"/>
    </row>
    <row r="37" spans="1:21" s="127" customFormat="1" ht="18" customHeight="1" thickBot="1" x14ac:dyDescent="0.35">
      <c r="A37" s="223"/>
      <c r="B37" s="526" t="s">
        <v>419</v>
      </c>
      <c r="C37" s="527"/>
      <c r="D37" s="527"/>
      <c r="E37" s="528"/>
      <c r="F37" s="527"/>
      <c r="G37" s="527"/>
      <c r="H37" s="527"/>
      <c r="I37" s="529"/>
      <c r="J37" s="530">
        <f>SUM(J35:J36)</f>
        <v>17879412.981803916</v>
      </c>
      <c r="K37" s="531">
        <f t="shared" si="8"/>
        <v>-1374734.6218430002</v>
      </c>
      <c r="L37" s="130"/>
      <c r="M37" s="130"/>
      <c r="N37" s="130"/>
      <c r="O37" s="130"/>
      <c r="P37" s="130"/>
      <c r="Q37" s="130"/>
      <c r="R37" s="130"/>
      <c r="S37" s="130"/>
      <c r="T37" s="130"/>
      <c r="U37" s="130"/>
    </row>
    <row r="38" spans="1:21" s="127" customFormat="1" ht="13.5" customHeight="1" x14ac:dyDescent="0.3">
      <c r="A38" s="225"/>
      <c r="B38" s="226"/>
      <c r="C38" s="132"/>
      <c r="D38" s="132"/>
      <c r="E38" s="132"/>
      <c r="F38" s="132"/>
      <c r="G38" s="132"/>
      <c r="H38" s="132"/>
      <c r="I38" s="132"/>
      <c r="J38" s="130"/>
      <c r="K38" s="132"/>
      <c r="M38" s="130"/>
      <c r="N38" s="130"/>
      <c r="O38" s="130"/>
      <c r="P38" s="130"/>
      <c r="Q38" s="130"/>
      <c r="R38" s="130"/>
      <c r="S38" s="130"/>
      <c r="T38" s="130"/>
      <c r="U38" s="130"/>
    </row>
    <row r="39" spans="1:21" s="127" customFormat="1" ht="13.5" customHeight="1" x14ac:dyDescent="0.3">
      <c r="A39" s="225"/>
      <c r="B39" s="226"/>
      <c r="C39" s="132"/>
      <c r="D39" s="132"/>
      <c r="E39" s="132"/>
      <c r="F39" s="132"/>
      <c r="G39" s="132"/>
      <c r="H39" s="132"/>
      <c r="I39" s="132"/>
      <c r="J39" s="130"/>
      <c r="K39" s="128"/>
      <c r="M39" s="130"/>
      <c r="N39" s="130"/>
      <c r="O39" s="130"/>
      <c r="P39" s="130"/>
      <c r="Q39" s="130"/>
      <c r="R39" s="130"/>
      <c r="S39" s="130"/>
      <c r="T39" s="130"/>
      <c r="U39" s="130"/>
    </row>
    <row r="40" spans="1:21" s="131" customFormat="1" ht="13.5" customHeight="1" x14ac:dyDescent="0.3">
      <c r="A40" s="222"/>
      <c r="B40" s="226"/>
      <c r="C40" s="227"/>
      <c r="D40" s="227"/>
      <c r="E40" s="227"/>
      <c r="F40" s="227"/>
      <c r="G40" s="227"/>
      <c r="H40" s="227"/>
      <c r="I40" s="228"/>
      <c r="J40" s="228"/>
      <c r="K40" s="219"/>
      <c r="L40" s="130"/>
      <c r="M40" s="130"/>
      <c r="N40" s="130"/>
      <c r="O40" s="130"/>
      <c r="P40" s="130"/>
      <c r="Q40" s="130"/>
      <c r="R40" s="130"/>
      <c r="S40" s="130"/>
      <c r="T40" s="130"/>
      <c r="U40" s="130"/>
    </row>
    <row r="41" spans="1:21" s="131" customFormat="1" ht="13.5" customHeight="1" x14ac:dyDescent="0.3">
      <c r="A41" s="222"/>
      <c r="B41" s="809" t="s">
        <v>80</v>
      </c>
      <c r="C41" s="813"/>
      <c r="D41" s="813"/>
      <c r="E41" s="814"/>
      <c r="F41" s="814"/>
      <c r="G41" s="814"/>
      <c r="H41" s="814"/>
      <c r="I41" s="815"/>
      <c r="J41" s="228"/>
      <c r="K41" s="219"/>
      <c r="L41" s="130"/>
      <c r="M41" s="130"/>
      <c r="N41" s="130"/>
      <c r="O41" s="130"/>
      <c r="P41" s="130"/>
      <c r="Q41" s="130"/>
      <c r="R41" s="130"/>
      <c r="S41" s="130"/>
      <c r="T41" s="130"/>
      <c r="U41" s="130"/>
    </row>
    <row r="42" spans="1:21" s="131" customFormat="1" ht="13.5" customHeight="1" thickBot="1" x14ac:dyDescent="0.35">
      <c r="A42" s="222"/>
      <c r="B42" s="145"/>
      <c r="C42" s="145"/>
      <c r="D42" s="145"/>
      <c r="E42" s="227"/>
      <c r="F42" s="227"/>
      <c r="G42" s="227"/>
      <c r="H42" s="227"/>
      <c r="I42" s="228"/>
      <c r="J42" s="228"/>
      <c r="K42" s="219"/>
      <c r="L42" s="130"/>
      <c r="M42" s="130"/>
      <c r="N42" s="130"/>
      <c r="O42" s="130"/>
      <c r="P42" s="130"/>
      <c r="Q42" s="130"/>
      <c r="R42" s="130"/>
      <c r="S42" s="130"/>
      <c r="T42" s="130"/>
      <c r="U42" s="130"/>
    </row>
    <row r="43" spans="1:21" ht="20.399999999999999" customHeight="1" thickBot="1" x14ac:dyDescent="0.35">
      <c r="B43" s="220" t="s">
        <v>8</v>
      </c>
      <c r="I43" s="154" t="s">
        <v>204</v>
      </c>
      <c r="J43" s="230"/>
      <c r="L43" s="130"/>
      <c r="M43" s="130"/>
      <c r="N43" s="130"/>
      <c r="O43" s="130"/>
      <c r="P43" s="130"/>
      <c r="Q43" s="130"/>
      <c r="R43" s="130"/>
      <c r="S43" s="130"/>
      <c r="T43" s="130"/>
      <c r="U43" s="130"/>
    </row>
    <row r="44" spans="1:21" s="131" customFormat="1" ht="24" customHeight="1" thickBot="1" x14ac:dyDescent="0.35">
      <c r="A44" s="221"/>
      <c r="B44" s="925" t="s">
        <v>312</v>
      </c>
      <c r="C44" s="950">
        <v>2023</v>
      </c>
      <c r="D44" s="951"/>
      <c r="E44" s="951"/>
      <c r="F44" s="951"/>
      <c r="G44" s="951"/>
      <c r="H44" s="951"/>
      <c r="I44" s="952"/>
      <c r="J44" s="231"/>
      <c r="K44" s="219"/>
      <c r="L44" s="130"/>
      <c r="M44" s="130"/>
      <c r="N44" s="130"/>
      <c r="O44" s="130"/>
      <c r="P44" s="130"/>
      <c r="Q44" s="130"/>
      <c r="R44" s="130"/>
      <c r="S44" s="130"/>
      <c r="T44" s="130"/>
      <c r="U44" s="130"/>
    </row>
    <row r="45" spans="1:21" s="131" customFormat="1" ht="22.2" customHeight="1" thickBot="1" x14ac:dyDescent="0.35">
      <c r="A45" s="129"/>
      <c r="B45" s="926"/>
      <c r="C45" s="900" t="s">
        <v>100</v>
      </c>
      <c r="D45" s="900" t="s">
        <v>101</v>
      </c>
      <c r="E45" s="954" t="s">
        <v>102</v>
      </c>
      <c r="F45" s="955"/>
      <c r="G45" s="854" t="s">
        <v>103</v>
      </c>
      <c r="H45" s="854" t="s">
        <v>104</v>
      </c>
      <c r="I45" s="956" t="s">
        <v>90</v>
      </c>
      <c r="J45" s="231"/>
      <c r="K45" s="949"/>
      <c r="L45" s="130"/>
      <c r="M45" s="130"/>
      <c r="N45" s="130"/>
      <c r="O45" s="130"/>
      <c r="P45" s="130"/>
      <c r="Q45" s="130"/>
      <c r="R45" s="130"/>
      <c r="S45" s="130"/>
      <c r="T45" s="130"/>
      <c r="U45" s="130"/>
    </row>
    <row r="46" spans="1:21" s="131" customFormat="1" ht="24.6" customHeight="1" thickBot="1" x14ac:dyDescent="0.35">
      <c r="A46" s="129"/>
      <c r="B46" s="926"/>
      <c r="C46" s="906"/>
      <c r="D46" s="953"/>
      <c r="E46" s="273" t="s">
        <v>392</v>
      </c>
      <c r="F46" s="272" t="s">
        <v>393</v>
      </c>
      <c r="G46" s="855"/>
      <c r="H46" s="855"/>
      <c r="I46" s="957"/>
      <c r="J46" s="231"/>
      <c r="K46" s="949"/>
      <c r="L46" s="130"/>
      <c r="M46" s="130"/>
      <c r="N46" s="130"/>
      <c r="O46" s="130"/>
      <c r="P46" s="130"/>
      <c r="Q46" s="130"/>
      <c r="R46" s="130"/>
      <c r="S46" s="130"/>
      <c r="T46" s="130"/>
      <c r="U46" s="130"/>
    </row>
    <row r="47" spans="1:21" s="131" customFormat="1" ht="18" customHeight="1" x14ac:dyDescent="0.3">
      <c r="A47" s="222"/>
      <c r="B47" s="591" t="s">
        <v>394</v>
      </c>
      <c r="C47" s="592">
        <v>2807887.1767899995</v>
      </c>
      <c r="D47" s="592">
        <v>343760.66208000004</v>
      </c>
      <c r="E47" s="592"/>
      <c r="F47" s="593">
        <v>7620801.9545500027</v>
      </c>
      <c r="G47" s="592">
        <v>1676536.96997</v>
      </c>
      <c r="H47" s="594">
        <v>924560.83281999989</v>
      </c>
      <c r="I47" s="595">
        <f>SUM(C47:H47)</f>
        <v>13373547.596210001</v>
      </c>
      <c r="J47" s="232"/>
      <c r="K47" s="233"/>
      <c r="L47" s="130"/>
      <c r="M47" s="130"/>
      <c r="N47" s="130"/>
      <c r="O47" s="130"/>
      <c r="P47" s="130"/>
      <c r="Q47" s="130"/>
      <c r="R47" s="130"/>
      <c r="S47" s="130"/>
      <c r="T47" s="130"/>
      <c r="U47" s="130"/>
    </row>
    <row r="48" spans="1:21" s="131" customFormat="1" ht="18" customHeight="1" x14ac:dyDescent="0.3">
      <c r="A48" s="222"/>
      <c r="B48" s="544" t="s">
        <v>395</v>
      </c>
      <c r="C48" s="540"/>
      <c r="D48" s="540"/>
      <c r="E48" s="540"/>
      <c r="F48" s="542"/>
      <c r="G48" s="540"/>
      <c r="H48" s="562"/>
      <c r="I48" s="571">
        <f t="shared" ref="I48:I59" si="9">SUM(C48:H48)</f>
        <v>0</v>
      </c>
      <c r="J48" s="232"/>
      <c r="K48" s="233"/>
      <c r="L48" s="130"/>
      <c r="M48" s="130"/>
      <c r="N48" s="130"/>
      <c r="O48" s="130"/>
      <c r="P48" s="130"/>
      <c r="Q48" s="130"/>
      <c r="R48" s="130"/>
      <c r="S48" s="130"/>
      <c r="T48" s="130"/>
      <c r="U48" s="130"/>
    </row>
    <row r="49" spans="1:21" s="131" customFormat="1" ht="18" customHeight="1" x14ac:dyDescent="0.25">
      <c r="A49" s="222"/>
      <c r="B49" s="544" t="s">
        <v>396</v>
      </c>
      <c r="C49" s="547">
        <v>-829279.44010000001</v>
      </c>
      <c r="D49" s="547">
        <v>-5547.7285499999998</v>
      </c>
      <c r="E49" s="547"/>
      <c r="F49" s="548">
        <v>-1645276.7826099999</v>
      </c>
      <c r="G49" s="547">
        <v>0</v>
      </c>
      <c r="H49" s="563">
        <v>-99712.060530000002</v>
      </c>
      <c r="I49" s="571">
        <f t="shared" si="9"/>
        <v>-2579816.0117899999</v>
      </c>
      <c r="J49" s="232"/>
      <c r="K49" s="233"/>
      <c r="L49" s="130"/>
      <c r="M49" s="130"/>
      <c r="N49" s="130"/>
      <c r="O49" s="130"/>
      <c r="P49" s="130"/>
      <c r="Q49" s="130"/>
      <c r="R49" s="130"/>
      <c r="S49" s="130"/>
      <c r="T49" s="130"/>
      <c r="U49" s="130"/>
    </row>
    <row r="50" spans="1:21" s="131" customFormat="1" ht="18" customHeight="1" x14ac:dyDescent="0.25">
      <c r="A50" s="222"/>
      <c r="B50" s="551" t="s">
        <v>397</v>
      </c>
      <c r="C50" s="552">
        <v>-578691.13140000089</v>
      </c>
      <c r="D50" s="552">
        <v>-29822.675579999996</v>
      </c>
      <c r="E50" s="552">
        <v>0</v>
      </c>
      <c r="F50" s="553">
        <v>-14166.779999999999</v>
      </c>
      <c r="G50" s="552">
        <v>-319438.80051000003</v>
      </c>
      <c r="H50" s="564">
        <v>-340922.25696999993</v>
      </c>
      <c r="I50" s="572">
        <f t="shared" si="9"/>
        <v>-1283041.644460001</v>
      </c>
      <c r="J50" s="232"/>
      <c r="K50" s="219"/>
      <c r="L50" s="130"/>
      <c r="M50" s="130"/>
      <c r="N50" s="130"/>
      <c r="O50" s="130"/>
      <c r="P50" s="130"/>
      <c r="Q50" s="130"/>
      <c r="R50" s="130"/>
      <c r="S50" s="130"/>
      <c r="T50" s="130"/>
      <c r="U50" s="130"/>
    </row>
    <row r="51" spans="1:21" s="127" customFormat="1" ht="18" customHeight="1" x14ac:dyDescent="0.25">
      <c r="A51" s="223"/>
      <c r="B51" s="573" t="s">
        <v>398</v>
      </c>
      <c r="C51" s="555">
        <f t="shared" ref="C51:H51" si="10">SUM(C47:C50)</f>
        <v>1399916.6052899985</v>
      </c>
      <c r="D51" s="555">
        <f t="shared" si="10"/>
        <v>308390.25795000006</v>
      </c>
      <c r="E51" s="555">
        <f t="shared" si="10"/>
        <v>0</v>
      </c>
      <c r="F51" s="556">
        <f t="shared" si="10"/>
        <v>5961358.3919400023</v>
      </c>
      <c r="G51" s="555">
        <f t="shared" si="10"/>
        <v>1357098.16946</v>
      </c>
      <c r="H51" s="565">
        <f t="shared" si="10"/>
        <v>483926.51531999995</v>
      </c>
      <c r="I51" s="574">
        <f t="shared" si="9"/>
        <v>9510689.939960001</v>
      </c>
      <c r="J51" s="232"/>
      <c r="K51" s="234"/>
      <c r="L51" s="130"/>
      <c r="M51" s="130"/>
      <c r="N51" s="130"/>
      <c r="O51" s="130"/>
      <c r="P51" s="130"/>
      <c r="Q51" s="130"/>
      <c r="R51" s="130"/>
      <c r="S51" s="130"/>
      <c r="T51" s="130"/>
      <c r="U51" s="130"/>
    </row>
    <row r="52" spans="1:21" s="131" customFormat="1" ht="18" customHeight="1" x14ac:dyDescent="0.25">
      <c r="A52" s="222"/>
      <c r="B52" s="557" t="s">
        <v>399</v>
      </c>
      <c r="C52" s="558">
        <v>-47543.600650000073</v>
      </c>
      <c r="D52" s="558">
        <v>6752.3551400000006</v>
      </c>
      <c r="E52" s="558"/>
      <c r="F52" s="559">
        <v>1156564.4602600003</v>
      </c>
      <c r="G52" s="558">
        <v>398457.95615999994</v>
      </c>
      <c r="H52" s="566">
        <v>-3026.5552199999711</v>
      </c>
      <c r="I52" s="575">
        <f t="shared" si="9"/>
        <v>1511204.6156900004</v>
      </c>
      <c r="J52" s="232"/>
      <c r="K52" s="219"/>
      <c r="L52" s="130"/>
      <c r="M52" s="130"/>
      <c r="N52" s="130"/>
      <c r="O52" s="130"/>
      <c r="P52" s="130"/>
      <c r="Q52" s="130"/>
      <c r="R52" s="130"/>
      <c r="S52" s="130"/>
      <c r="T52" s="130"/>
      <c r="U52" s="130"/>
    </row>
    <row r="53" spans="1:21" s="127" customFormat="1" ht="18" customHeight="1" x14ac:dyDescent="0.25">
      <c r="A53" s="223"/>
      <c r="B53" s="573" t="s">
        <v>400</v>
      </c>
      <c r="C53" s="555">
        <f t="shared" ref="C53:H53" si="11">+C51+C52</f>
        <v>1352373.0046399983</v>
      </c>
      <c r="D53" s="555">
        <f t="shared" si="11"/>
        <v>315142.61309000006</v>
      </c>
      <c r="E53" s="555">
        <f t="shared" si="11"/>
        <v>0</v>
      </c>
      <c r="F53" s="556">
        <f t="shared" si="11"/>
        <v>7117922.8522000024</v>
      </c>
      <c r="G53" s="555">
        <f t="shared" si="11"/>
        <v>1755556.1256200001</v>
      </c>
      <c r="H53" s="565">
        <f t="shared" si="11"/>
        <v>480899.96009999997</v>
      </c>
      <c r="I53" s="574">
        <f t="shared" si="9"/>
        <v>11021894.555650001</v>
      </c>
      <c r="J53" s="232"/>
      <c r="K53" s="234"/>
      <c r="L53" s="130"/>
      <c r="M53" s="130"/>
      <c r="N53" s="130"/>
      <c r="O53" s="130"/>
      <c r="P53" s="130"/>
      <c r="Q53" s="130"/>
      <c r="R53" s="130"/>
      <c r="S53" s="130"/>
      <c r="T53" s="130"/>
      <c r="U53" s="130"/>
    </row>
    <row r="54" spans="1:21" s="131" customFormat="1" ht="18" customHeight="1" x14ac:dyDescent="0.3">
      <c r="A54" s="222"/>
      <c r="B54" s="554"/>
      <c r="C54" s="560"/>
      <c r="D54" s="560"/>
      <c r="E54" s="560"/>
      <c r="F54" s="561"/>
      <c r="G54" s="560"/>
      <c r="H54" s="567"/>
      <c r="I54" s="576"/>
      <c r="J54" s="232"/>
      <c r="K54" s="219"/>
      <c r="L54" s="130"/>
      <c r="M54" s="130"/>
      <c r="N54" s="130"/>
      <c r="O54" s="130"/>
      <c r="P54" s="130"/>
      <c r="Q54" s="130"/>
      <c r="R54" s="130"/>
      <c r="S54" s="130"/>
      <c r="T54" s="130"/>
      <c r="U54" s="130"/>
    </row>
    <row r="55" spans="1:21" s="131" customFormat="1" ht="18" customHeight="1" x14ac:dyDescent="0.3">
      <c r="A55" s="222"/>
      <c r="B55" s="545" t="s">
        <v>401</v>
      </c>
      <c r="C55" s="541"/>
      <c r="D55" s="541"/>
      <c r="E55" s="541"/>
      <c r="F55" s="543"/>
      <c r="G55" s="541"/>
      <c r="H55" s="568"/>
      <c r="I55" s="571"/>
      <c r="J55" s="232"/>
      <c r="K55" s="129"/>
      <c r="L55" s="130"/>
      <c r="M55" s="130"/>
      <c r="N55" s="130"/>
      <c r="O55" s="130"/>
      <c r="P55" s="130"/>
      <c r="Q55" s="130"/>
      <c r="R55" s="130"/>
      <c r="S55" s="130"/>
      <c r="T55" s="130"/>
      <c r="U55" s="130"/>
    </row>
    <row r="56" spans="1:21" s="131" customFormat="1" ht="18" customHeight="1" x14ac:dyDescent="0.25">
      <c r="A56" s="222"/>
      <c r="B56" s="544" t="s">
        <v>402</v>
      </c>
      <c r="C56" s="549">
        <v>-934551.18560338044</v>
      </c>
      <c r="D56" s="549">
        <v>-119622.22258566524</v>
      </c>
      <c r="E56" s="549">
        <v>0</v>
      </c>
      <c r="F56" s="550">
        <v>-4866681.1469597733</v>
      </c>
      <c r="G56" s="549">
        <v>-2106938.6957235555</v>
      </c>
      <c r="H56" s="569">
        <v>-462383.33836762526</v>
      </c>
      <c r="I56" s="577">
        <f t="shared" si="9"/>
        <v>-8490176.5892400015</v>
      </c>
      <c r="J56" s="232"/>
      <c r="K56" s="219"/>
      <c r="L56" s="130"/>
      <c r="M56" s="130"/>
      <c r="N56" s="130"/>
      <c r="O56" s="130"/>
      <c r="P56" s="130"/>
      <c r="Q56" s="130"/>
      <c r="R56" s="130"/>
      <c r="S56" s="130"/>
      <c r="T56" s="130"/>
      <c r="U56" s="130"/>
    </row>
    <row r="57" spans="1:21" s="131" customFormat="1" ht="18" customHeight="1" x14ac:dyDescent="0.25">
      <c r="A57" s="222"/>
      <c r="B57" s="544" t="s">
        <v>403</v>
      </c>
      <c r="C57" s="549">
        <v>-831841.50512416195</v>
      </c>
      <c r="D57" s="549">
        <v>-106286.01663671849</v>
      </c>
      <c r="E57" s="549"/>
      <c r="F57" s="550">
        <v>-2551579.2858030675</v>
      </c>
      <c r="G57" s="549">
        <v>-448115.53845121496</v>
      </c>
      <c r="H57" s="569">
        <v>-356265.63684483676</v>
      </c>
      <c r="I57" s="577">
        <f t="shared" si="9"/>
        <v>-4294087.9828599999</v>
      </c>
      <c r="J57" s="232"/>
      <c r="K57" s="219"/>
      <c r="L57" s="130"/>
      <c r="M57" s="130"/>
      <c r="N57" s="130"/>
      <c r="O57" s="130"/>
      <c r="P57" s="130"/>
      <c r="Q57" s="130"/>
      <c r="R57" s="130"/>
      <c r="S57" s="130"/>
      <c r="T57" s="130"/>
      <c r="U57" s="130"/>
    </row>
    <row r="58" spans="1:21" s="131" customFormat="1" ht="18" customHeight="1" x14ac:dyDescent="0.25">
      <c r="A58" s="222"/>
      <c r="B58" s="551" t="s">
        <v>404</v>
      </c>
      <c r="C58" s="583"/>
      <c r="D58" s="583"/>
      <c r="E58" s="583"/>
      <c r="F58" s="584"/>
      <c r="G58" s="583"/>
      <c r="H58" s="585"/>
      <c r="I58" s="586">
        <f t="shared" si="9"/>
        <v>0</v>
      </c>
      <c r="J58" s="232"/>
      <c r="K58" s="219"/>
      <c r="L58" s="130"/>
      <c r="M58" s="130"/>
      <c r="N58" s="130"/>
      <c r="O58" s="130"/>
      <c r="P58" s="130"/>
      <c r="Q58" s="130"/>
      <c r="R58" s="130"/>
      <c r="S58" s="130"/>
      <c r="T58" s="130"/>
      <c r="U58" s="130"/>
    </row>
    <row r="59" spans="1:21" s="127" customFormat="1" ht="18" customHeight="1" x14ac:dyDescent="0.25">
      <c r="A59" s="223"/>
      <c r="B59" s="596" t="s">
        <v>405</v>
      </c>
      <c r="C59" s="648">
        <f t="shared" ref="C59:H59" si="12">SUM(C53:C58)</f>
        <v>-414019.68608754408</v>
      </c>
      <c r="D59" s="648">
        <f t="shared" si="12"/>
        <v>89234.373867616334</v>
      </c>
      <c r="E59" s="648">
        <f t="shared" si="12"/>
        <v>0</v>
      </c>
      <c r="F59" s="649">
        <f t="shared" si="12"/>
        <v>-300337.58056283835</v>
      </c>
      <c r="G59" s="648">
        <f t="shared" si="12"/>
        <v>-799498.10855477047</v>
      </c>
      <c r="H59" s="650">
        <f t="shared" si="12"/>
        <v>-337749.01511246205</v>
      </c>
      <c r="I59" s="651">
        <f t="shared" si="9"/>
        <v>-1762370.0164499986</v>
      </c>
      <c r="J59" s="232"/>
      <c r="K59" s="235"/>
      <c r="L59" s="137"/>
      <c r="M59" s="137"/>
      <c r="N59" s="137"/>
      <c r="O59" s="137"/>
      <c r="P59" s="137"/>
      <c r="Q59" s="137"/>
      <c r="R59" s="137"/>
      <c r="S59" s="137"/>
      <c r="T59" s="137"/>
      <c r="U59" s="137"/>
    </row>
    <row r="60" spans="1:21" s="131" customFormat="1" ht="18" customHeight="1" x14ac:dyDescent="0.3">
      <c r="A60" s="222"/>
      <c r="B60" s="587"/>
      <c r="C60" s="489"/>
      <c r="D60" s="491"/>
      <c r="E60" s="491"/>
      <c r="F60" s="491"/>
      <c r="G60" s="491"/>
      <c r="H60" s="493"/>
      <c r="I60" s="578"/>
      <c r="J60" s="232"/>
      <c r="K60" s="219"/>
      <c r="L60" s="130"/>
      <c r="M60" s="130"/>
      <c r="N60" s="130"/>
      <c r="O60" s="130"/>
      <c r="P60" s="130"/>
      <c r="Q60" s="130"/>
      <c r="R60" s="130"/>
      <c r="S60" s="130"/>
      <c r="T60" s="130"/>
      <c r="U60" s="130"/>
    </row>
    <row r="61" spans="1:21" s="131" customFormat="1" ht="18" customHeight="1" x14ac:dyDescent="0.3">
      <c r="A61" s="222"/>
      <c r="B61" s="545" t="s">
        <v>406</v>
      </c>
      <c r="C61" s="488"/>
      <c r="D61" s="487"/>
      <c r="E61" s="487"/>
      <c r="F61" s="487"/>
      <c r="G61" s="487"/>
      <c r="H61" s="494"/>
      <c r="I61" s="579">
        <f>SUM(I62:I66)</f>
        <v>4694051.6520000007</v>
      </c>
      <c r="J61" s="232"/>
      <c r="K61" s="219"/>
      <c r="L61" s="130"/>
      <c r="M61" s="130"/>
      <c r="N61" s="130"/>
      <c r="O61" s="130"/>
      <c r="P61" s="130"/>
      <c r="Q61" s="130"/>
      <c r="R61" s="130"/>
      <c r="S61" s="130"/>
      <c r="T61" s="130"/>
      <c r="U61" s="130"/>
    </row>
    <row r="62" spans="1:21" s="131" customFormat="1" ht="18" customHeight="1" x14ac:dyDescent="0.3">
      <c r="A62" s="222"/>
      <c r="B62" s="544" t="s">
        <v>407</v>
      </c>
      <c r="C62" s="488"/>
      <c r="D62" s="487"/>
      <c r="E62" s="487"/>
      <c r="F62" s="487"/>
      <c r="G62" s="487"/>
      <c r="H62" s="494"/>
      <c r="I62" s="580">
        <v>567686.72</v>
      </c>
      <c r="J62" s="232"/>
      <c r="K62" s="219"/>
      <c r="L62" s="130"/>
      <c r="M62" s="130"/>
      <c r="N62" s="130"/>
      <c r="O62" s="130"/>
      <c r="P62" s="130"/>
      <c r="Q62" s="130"/>
      <c r="R62" s="130"/>
      <c r="S62" s="130"/>
      <c r="T62" s="130"/>
      <c r="U62" s="130"/>
    </row>
    <row r="63" spans="1:21" s="131" customFormat="1" ht="18" customHeight="1" x14ac:dyDescent="0.3">
      <c r="A63" s="222"/>
      <c r="B63" s="544" t="s">
        <v>408</v>
      </c>
      <c r="C63" s="488"/>
      <c r="D63" s="487"/>
      <c r="E63" s="487"/>
      <c r="F63" s="487"/>
      <c r="G63" s="487"/>
      <c r="H63" s="494"/>
      <c r="I63" s="580">
        <v>4268765.0880000005</v>
      </c>
      <c r="J63" s="232"/>
      <c r="K63" s="219"/>
      <c r="L63" s="130"/>
      <c r="M63" s="130"/>
      <c r="N63" s="130"/>
      <c r="O63" s="130"/>
      <c r="P63" s="130"/>
      <c r="Q63" s="130"/>
      <c r="R63" s="130"/>
      <c r="S63" s="130"/>
      <c r="T63" s="130"/>
      <c r="U63" s="130"/>
    </row>
    <row r="64" spans="1:21" s="131" customFormat="1" ht="18" customHeight="1" x14ac:dyDescent="0.3">
      <c r="A64" s="222"/>
      <c r="B64" s="544" t="s">
        <v>409</v>
      </c>
      <c r="C64" s="488"/>
      <c r="D64" s="487"/>
      <c r="E64" s="487"/>
      <c r="F64" s="487"/>
      <c r="G64" s="487"/>
      <c r="H64" s="494"/>
      <c r="I64" s="581">
        <v>67917.399999999994</v>
      </c>
      <c r="J64" s="232"/>
      <c r="K64" s="219"/>
      <c r="L64" s="130"/>
      <c r="M64" s="130"/>
      <c r="N64" s="130"/>
      <c r="O64" s="130"/>
      <c r="P64" s="130"/>
      <c r="Q64" s="130"/>
      <c r="R64" s="130"/>
      <c r="S64" s="130"/>
      <c r="T64" s="130"/>
      <c r="U64" s="130"/>
    </row>
    <row r="65" spans="1:21" s="131" customFormat="1" ht="18" customHeight="1" x14ac:dyDescent="0.3">
      <c r="A65" s="222"/>
      <c r="B65" s="544" t="s">
        <v>410</v>
      </c>
      <c r="C65" s="488"/>
      <c r="D65" s="487"/>
      <c r="E65" s="487"/>
      <c r="F65" s="487"/>
      <c r="G65" s="487"/>
      <c r="H65" s="494"/>
      <c r="I65" s="581"/>
      <c r="J65" s="232"/>
      <c r="K65" s="219"/>
      <c r="L65" s="130"/>
      <c r="M65" s="130"/>
      <c r="N65" s="130"/>
      <c r="O65" s="130"/>
      <c r="P65" s="130"/>
      <c r="Q65" s="130"/>
      <c r="R65" s="130"/>
      <c r="S65" s="130"/>
      <c r="T65" s="130"/>
      <c r="U65" s="130"/>
    </row>
    <row r="66" spans="1:21" s="131" customFormat="1" ht="18" customHeight="1" x14ac:dyDescent="0.3">
      <c r="A66" s="222"/>
      <c r="B66" s="544" t="s">
        <v>411</v>
      </c>
      <c r="C66" s="488"/>
      <c r="D66" s="487"/>
      <c r="E66" s="487"/>
      <c r="F66" s="487"/>
      <c r="G66" s="487"/>
      <c r="H66" s="494"/>
      <c r="I66" s="581">
        <v>-210317.55599999992</v>
      </c>
      <c r="J66" s="232"/>
      <c r="K66" s="219"/>
      <c r="L66" s="130"/>
      <c r="M66" s="130"/>
      <c r="N66" s="130"/>
      <c r="O66" s="130"/>
      <c r="P66" s="130"/>
      <c r="Q66" s="130"/>
      <c r="R66" s="130"/>
      <c r="S66" s="130"/>
      <c r="T66" s="130"/>
      <c r="U66" s="130"/>
    </row>
    <row r="67" spans="1:21" s="131" customFormat="1" ht="18" customHeight="1" x14ac:dyDescent="0.3">
      <c r="A67" s="222"/>
      <c r="B67" s="544"/>
      <c r="C67" s="488"/>
      <c r="D67" s="487"/>
      <c r="E67" s="487"/>
      <c r="F67" s="487"/>
      <c r="G67" s="487"/>
      <c r="H67" s="494"/>
      <c r="I67" s="571"/>
      <c r="J67" s="232"/>
      <c r="K67" s="219"/>
      <c r="L67" s="130"/>
      <c r="M67" s="130"/>
      <c r="N67" s="130"/>
      <c r="O67" s="130"/>
      <c r="P67" s="130"/>
      <c r="Q67" s="130"/>
      <c r="R67" s="130"/>
      <c r="S67" s="130"/>
      <c r="T67" s="130"/>
      <c r="U67" s="130"/>
    </row>
    <row r="68" spans="1:21" s="131" customFormat="1" ht="18" customHeight="1" x14ac:dyDescent="0.3">
      <c r="A68" s="222"/>
      <c r="B68" s="545" t="s">
        <v>412</v>
      </c>
      <c r="C68" s="488"/>
      <c r="D68" s="487"/>
      <c r="E68" s="487"/>
      <c r="F68" s="487"/>
      <c r="G68" s="487"/>
      <c r="H68" s="494"/>
      <c r="I68" s="580">
        <v>0</v>
      </c>
      <c r="J68" s="232"/>
      <c r="K68" s="219"/>
      <c r="L68" s="130"/>
      <c r="M68" s="130"/>
      <c r="N68" s="130"/>
      <c r="O68" s="130"/>
      <c r="P68" s="130"/>
      <c r="Q68" s="130"/>
      <c r="R68" s="130"/>
      <c r="S68" s="130"/>
      <c r="T68" s="130"/>
      <c r="U68" s="130"/>
    </row>
    <row r="69" spans="1:21" s="131" customFormat="1" ht="29.4" customHeight="1" x14ac:dyDescent="0.3">
      <c r="A69" s="222"/>
      <c r="B69" s="544" t="s">
        <v>413</v>
      </c>
      <c r="C69" s="488"/>
      <c r="D69" s="487"/>
      <c r="E69" s="487"/>
      <c r="F69" s="487"/>
      <c r="G69" s="487"/>
      <c r="H69" s="494"/>
      <c r="I69" s="580">
        <v>-3775816.0198500007</v>
      </c>
      <c r="J69" s="232"/>
      <c r="K69" s="219"/>
      <c r="L69" s="130"/>
      <c r="M69" s="130"/>
      <c r="N69" s="130"/>
      <c r="O69" s="130"/>
      <c r="P69" s="130"/>
      <c r="Q69" s="130"/>
      <c r="R69" s="130"/>
      <c r="S69" s="130"/>
      <c r="T69" s="130"/>
      <c r="U69" s="130"/>
    </row>
    <row r="70" spans="1:21" s="131" customFormat="1" ht="18" customHeight="1" x14ac:dyDescent="0.3">
      <c r="A70" s="222"/>
      <c r="B70" s="544" t="s">
        <v>414</v>
      </c>
      <c r="C70" s="488"/>
      <c r="D70" s="487"/>
      <c r="E70" s="487"/>
      <c r="F70" s="487"/>
      <c r="G70" s="487"/>
      <c r="H70" s="494"/>
      <c r="I70" s="571"/>
      <c r="J70" s="232"/>
      <c r="K70" s="219"/>
      <c r="L70" s="130"/>
      <c r="M70" s="130"/>
      <c r="N70" s="130"/>
      <c r="O70" s="130"/>
      <c r="P70" s="130"/>
      <c r="Q70" s="130"/>
      <c r="R70" s="130"/>
      <c r="S70" s="130"/>
      <c r="T70" s="130"/>
      <c r="U70" s="130"/>
    </row>
    <row r="71" spans="1:21" s="131" customFormat="1" ht="18" customHeight="1" x14ac:dyDescent="0.3">
      <c r="A71" s="222"/>
      <c r="B71" s="545" t="s">
        <v>415</v>
      </c>
      <c r="C71" s="488"/>
      <c r="D71" s="487"/>
      <c r="E71" s="487"/>
      <c r="F71" s="487"/>
      <c r="G71" s="487"/>
      <c r="H71" s="494"/>
      <c r="I71" s="579">
        <f>I59+I61+I69</f>
        <v>-844134.38429999864</v>
      </c>
      <c r="J71" s="232"/>
      <c r="K71" s="219"/>
      <c r="L71" s="130"/>
      <c r="M71" s="130"/>
      <c r="N71" s="130"/>
      <c r="O71" s="130"/>
      <c r="P71" s="130"/>
      <c r="Q71" s="130"/>
      <c r="R71" s="130"/>
      <c r="S71" s="130"/>
      <c r="T71" s="130"/>
      <c r="U71" s="130"/>
    </row>
    <row r="72" spans="1:21" s="131" customFormat="1" ht="18" customHeight="1" x14ac:dyDescent="0.3">
      <c r="A72" s="222"/>
      <c r="B72" s="544" t="s">
        <v>416</v>
      </c>
      <c r="C72" s="488"/>
      <c r="D72" s="487"/>
      <c r="E72" s="487"/>
      <c r="F72" s="487"/>
      <c r="G72" s="487"/>
      <c r="H72" s="494"/>
      <c r="I72" s="571"/>
      <c r="J72" s="232"/>
      <c r="K72" s="219"/>
      <c r="L72" s="130"/>
      <c r="M72" s="130"/>
      <c r="N72" s="130"/>
      <c r="O72" s="130"/>
      <c r="P72" s="130"/>
      <c r="Q72" s="130"/>
      <c r="R72" s="130"/>
      <c r="S72" s="130"/>
      <c r="T72" s="130"/>
      <c r="U72" s="130"/>
    </row>
    <row r="73" spans="1:21" s="131" customFormat="1" ht="18" customHeight="1" x14ac:dyDescent="0.3">
      <c r="A73" s="222"/>
      <c r="B73" s="545" t="s">
        <v>417</v>
      </c>
      <c r="C73" s="488"/>
      <c r="D73" s="487"/>
      <c r="E73" s="487"/>
      <c r="F73" s="487"/>
      <c r="G73" s="487"/>
      <c r="H73" s="494"/>
      <c r="I73" s="579">
        <f>SUM(I71:I72)</f>
        <v>-844134.38429999864</v>
      </c>
      <c r="J73" s="232"/>
      <c r="K73" s="219"/>
      <c r="L73" s="130"/>
      <c r="M73" s="130"/>
      <c r="N73" s="130"/>
      <c r="O73" s="130"/>
      <c r="P73" s="130"/>
      <c r="Q73" s="130"/>
      <c r="R73" s="130"/>
      <c r="S73" s="130"/>
      <c r="T73" s="130"/>
      <c r="U73" s="130"/>
    </row>
    <row r="74" spans="1:21" s="131" customFormat="1" ht="18" customHeight="1" x14ac:dyDescent="0.3">
      <c r="A74" s="222"/>
      <c r="B74" s="544" t="s">
        <v>418</v>
      </c>
      <c r="C74" s="488"/>
      <c r="D74" s="487"/>
      <c r="E74" s="487"/>
      <c r="F74" s="487"/>
      <c r="G74" s="487"/>
      <c r="H74" s="494"/>
      <c r="I74" s="580">
        <v>-81613.752999999997</v>
      </c>
      <c r="J74" s="232"/>
      <c r="K74" s="219"/>
      <c r="L74" s="130"/>
      <c r="M74" s="130"/>
      <c r="N74" s="130"/>
      <c r="O74" s="130"/>
      <c r="P74" s="130"/>
      <c r="Q74" s="130"/>
      <c r="R74" s="130"/>
      <c r="S74" s="130"/>
      <c r="T74" s="130"/>
      <c r="U74" s="130"/>
    </row>
    <row r="75" spans="1:21" s="131" customFormat="1" ht="18" customHeight="1" thickBot="1" x14ac:dyDescent="0.35">
      <c r="A75" s="222"/>
      <c r="B75" s="546" t="s">
        <v>419</v>
      </c>
      <c r="C75" s="528"/>
      <c r="D75" s="527"/>
      <c r="E75" s="527"/>
      <c r="F75" s="527"/>
      <c r="G75" s="527"/>
      <c r="H75" s="570"/>
      <c r="I75" s="582">
        <f>SUM(I73:I74)</f>
        <v>-925748.13729999866</v>
      </c>
      <c r="J75" s="232"/>
      <c r="K75" s="219"/>
      <c r="L75" s="130"/>
      <c r="M75" s="130"/>
      <c r="N75" s="130"/>
      <c r="O75" s="130"/>
      <c r="P75" s="130"/>
      <c r="Q75" s="130"/>
      <c r="R75" s="130"/>
      <c r="S75" s="130"/>
      <c r="T75" s="130"/>
      <c r="U75" s="130"/>
    </row>
    <row r="76" spans="1:21" s="131" customFormat="1" ht="13.5" customHeight="1" x14ac:dyDescent="0.3">
      <c r="A76" s="222"/>
      <c r="B76" s="226"/>
      <c r="C76" s="227"/>
      <c r="D76" s="227"/>
      <c r="E76" s="227"/>
      <c r="F76" s="227"/>
      <c r="G76" s="227"/>
      <c r="H76" s="227"/>
      <c r="I76" s="227"/>
      <c r="J76" s="232"/>
      <c r="K76" s="219"/>
      <c r="L76" s="130"/>
      <c r="M76" s="130"/>
      <c r="N76" s="130"/>
      <c r="O76" s="130"/>
      <c r="P76" s="130"/>
      <c r="Q76" s="130"/>
      <c r="R76" s="130"/>
      <c r="S76" s="130"/>
      <c r="T76" s="130"/>
      <c r="U76" s="130"/>
    </row>
    <row r="77" spans="1:21" s="131" customFormat="1" ht="13.5" customHeight="1" x14ac:dyDescent="0.3">
      <c r="A77" s="222"/>
      <c r="B77" s="226"/>
      <c r="C77" s="227"/>
      <c r="D77" s="227"/>
      <c r="E77" s="227"/>
      <c r="F77" s="227"/>
      <c r="G77" s="227"/>
      <c r="H77" s="227"/>
      <c r="I77" s="227"/>
      <c r="J77" s="232"/>
      <c r="K77" s="219"/>
      <c r="L77" s="130"/>
      <c r="M77" s="130"/>
      <c r="N77" s="130"/>
      <c r="O77" s="130"/>
      <c r="P77" s="130"/>
      <c r="Q77" s="130"/>
      <c r="R77" s="130"/>
      <c r="S77" s="130"/>
      <c r="T77" s="130"/>
      <c r="U77" s="130"/>
    </row>
    <row r="78" spans="1:21" s="131" customFormat="1" ht="13.5" customHeight="1" x14ac:dyDescent="0.3">
      <c r="A78" s="222"/>
      <c r="B78" s="139"/>
      <c r="C78" s="139"/>
      <c r="D78" s="139"/>
      <c r="E78" s="232"/>
      <c r="F78" s="232"/>
      <c r="G78" s="232"/>
      <c r="H78" s="232"/>
      <c r="I78" s="232"/>
      <c r="J78" s="232"/>
      <c r="K78" s="219"/>
      <c r="L78" s="130"/>
      <c r="M78" s="130"/>
      <c r="N78" s="130"/>
      <c r="O78" s="130"/>
      <c r="P78" s="130"/>
      <c r="Q78" s="130"/>
      <c r="R78" s="130"/>
      <c r="S78" s="130"/>
      <c r="T78" s="130"/>
      <c r="U78" s="130"/>
    </row>
    <row r="79" spans="1:21" s="131" customFormat="1" ht="13.5" customHeight="1" thickBot="1" x14ac:dyDescent="0.35">
      <c r="A79" s="222"/>
      <c r="B79" s="145"/>
      <c r="C79" s="145"/>
      <c r="D79" s="145"/>
      <c r="E79" s="232"/>
      <c r="F79" s="232"/>
      <c r="G79" s="232"/>
      <c r="H79" s="232"/>
      <c r="I79" s="232"/>
      <c r="J79" s="232"/>
      <c r="K79" s="219"/>
      <c r="L79" s="130"/>
      <c r="M79" s="130"/>
      <c r="N79" s="130"/>
      <c r="O79" s="130"/>
      <c r="P79" s="130"/>
      <c r="Q79" s="130"/>
      <c r="R79" s="130"/>
      <c r="S79" s="130"/>
      <c r="T79" s="130"/>
      <c r="U79" s="130"/>
    </row>
    <row r="80" spans="1:21" ht="18" customHeight="1" thickBot="1" x14ac:dyDescent="0.35">
      <c r="A80" s="236"/>
      <c r="B80" s="229" t="s">
        <v>10</v>
      </c>
      <c r="I80" s="154" t="s">
        <v>204</v>
      </c>
      <c r="J80" s="230"/>
      <c r="K80" s="128"/>
      <c r="L80" s="130"/>
      <c r="M80" s="130"/>
      <c r="N80" s="130"/>
      <c r="O80" s="130"/>
      <c r="P80" s="130"/>
      <c r="Q80" s="130"/>
      <c r="R80" s="130"/>
      <c r="S80" s="130"/>
      <c r="T80" s="130"/>
      <c r="U80" s="130"/>
    </row>
    <row r="81" spans="1:21" s="131" customFormat="1" ht="22.95" customHeight="1" thickBot="1" x14ac:dyDescent="0.35">
      <c r="A81" s="221"/>
      <c r="B81" s="925" t="s">
        <v>312</v>
      </c>
      <c r="C81" s="950">
        <v>2023</v>
      </c>
      <c r="D81" s="951"/>
      <c r="E81" s="951"/>
      <c r="F81" s="951"/>
      <c r="G81" s="951"/>
      <c r="H81" s="951"/>
      <c r="I81" s="952"/>
      <c r="J81" s="231"/>
      <c r="K81" s="233"/>
      <c r="L81" s="130"/>
      <c r="M81" s="130"/>
      <c r="N81" s="130"/>
      <c r="O81" s="130"/>
      <c r="P81" s="130"/>
      <c r="Q81" s="130"/>
      <c r="R81" s="130"/>
      <c r="S81" s="130"/>
      <c r="T81" s="130"/>
      <c r="U81" s="130"/>
    </row>
    <row r="82" spans="1:21" s="131" customFormat="1" ht="17.399999999999999" customHeight="1" thickBot="1" x14ac:dyDescent="0.35">
      <c r="A82" s="129"/>
      <c r="B82" s="926"/>
      <c r="C82" s="900" t="s">
        <v>100</v>
      </c>
      <c r="D82" s="900" t="s">
        <v>101</v>
      </c>
      <c r="E82" s="954" t="s">
        <v>102</v>
      </c>
      <c r="F82" s="955"/>
      <c r="G82" s="854" t="s">
        <v>103</v>
      </c>
      <c r="H82" s="854" t="s">
        <v>104</v>
      </c>
      <c r="I82" s="956" t="s">
        <v>90</v>
      </c>
      <c r="J82" s="231"/>
      <c r="K82" s="233"/>
      <c r="L82" s="130"/>
      <c r="M82" s="130"/>
      <c r="N82" s="130"/>
      <c r="O82" s="130"/>
      <c r="P82" s="130"/>
      <c r="Q82" s="130"/>
      <c r="R82" s="130"/>
      <c r="S82" s="130"/>
      <c r="T82" s="130"/>
      <c r="U82" s="130"/>
    </row>
    <row r="83" spans="1:21" s="131" customFormat="1" ht="19.95" customHeight="1" thickBot="1" x14ac:dyDescent="0.35">
      <c r="A83" s="129"/>
      <c r="B83" s="926"/>
      <c r="C83" s="906"/>
      <c r="D83" s="953"/>
      <c r="E83" s="273" t="s">
        <v>392</v>
      </c>
      <c r="F83" s="272" t="s">
        <v>393</v>
      </c>
      <c r="G83" s="855"/>
      <c r="H83" s="855"/>
      <c r="I83" s="957"/>
      <c r="J83" s="231"/>
      <c r="K83" s="233"/>
      <c r="L83" s="130"/>
      <c r="M83" s="130"/>
      <c r="N83" s="130"/>
      <c r="O83" s="130"/>
      <c r="P83" s="130"/>
      <c r="Q83" s="130"/>
      <c r="R83" s="130"/>
      <c r="S83" s="130"/>
      <c r="T83" s="130"/>
      <c r="U83" s="130"/>
    </row>
    <row r="84" spans="1:21" s="131" customFormat="1" ht="18" customHeight="1" x14ac:dyDescent="0.3">
      <c r="A84" s="222"/>
      <c r="B84" s="591" t="s">
        <v>394</v>
      </c>
      <c r="C84" s="592">
        <v>455810.94775989919</v>
      </c>
      <c r="D84" s="592">
        <v>626986.08690110722</v>
      </c>
      <c r="E84" s="592">
        <v>73755.480659989989</v>
      </c>
      <c r="F84" s="593">
        <v>2062968.7309000068</v>
      </c>
      <c r="G84" s="592">
        <v>750353.50268001994</v>
      </c>
      <c r="H84" s="594">
        <v>328183.2279255999</v>
      </c>
      <c r="I84" s="595">
        <f>SUM(C84:H84)</f>
        <v>4298057.9768266231</v>
      </c>
      <c r="J84" s="232"/>
      <c r="K84" s="233"/>
      <c r="L84" s="130"/>
      <c r="M84" s="130"/>
      <c r="N84" s="130"/>
      <c r="O84" s="130"/>
      <c r="P84" s="130"/>
      <c r="Q84" s="130"/>
      <c r="R84" s="130"/>
      <c r="S84" s="130"/>
      <c r="T84" s="130"/>
      <c r="U84" s="130"/>
    </row>
    <row r="85" spans="1:21" s="131" customFormat="1" ht="18" customHeight="1" x14ac:dyDescent="0.3">
      <c r="A85" s="222"/>
      <c r="B85" s="544" t="s">
        <v>395</v>
      </c>
      <c r="C85" s="540">
        <v>-51102.192340000001</v>
      </c>
      <c r="D85" s="540">
        <v>-14510.39076</v>
      </c>
      <c r="E85" s="540">
        <v>0</v>
      </c>
      <c r="F85" s="542">
        <v>-15849.417520000001</v>
      </c>
      <c r="G85" s="540">
        <v>0</v>
      </c>
      <c r="H85" s="562">
        <v>-52781.94771</v>
      </c>
      <c r="I85" s="571">
        <f>SUM(C85:H85)</f>
        <v>-134243.94833000001</v>
      </c>
      <c r="J85" s="232"/>
      <c r="K85" s="233"/>
      <c r="L85" s="130"/>
      <c r="M85" s="130"/>
      <c r="N85" s="130"/>
      <c r="O85" s="130"/>
      <c r="P85" s="130"/>
      <c r="Q85" s="130"/>
      <c r="R85" s="130"/>
      <c r="S85" s="130"/>
      <c r="T85" s="130"/>
      <c r="U85" s="130"/>
    </row>
    <row r="86" spans="1:21" s="131" customFormat="1" ht="18" customHeight="1" x14ac:dyDescent="0.25">
      <c r="A86" s="222"/>
      <c r="B86" s="544" t="s">
        <v>420</v>
      </c>
      <c r="C86" s="547">
        <v>-136965.17027999999</v>
      </c>
      <c r="D86" s="547">
        <v>-7232.00838999999</v>
      </c>
      <c r="E86" s="547">
        <v>0</v>
      </c>
      <c r="F86" s="548">
        <v>-330612.519239999</v>
      </c>
      <c r="G86" s="547">
        <v>0</v>
      </c>
      <c r="H86" s="563">
        <v>-345304.78275999898</v>
      </c>
      <c r="I86" s="571">
        <f>SUM(C86:H86)</f>
        <v>-820114.48066999798</v>
      </c>
      <c r="J86" s="232"/>
      <c r="K86" s="233"/>
      <c r="L86" s="130"/>
      <c r="M86" s="130"/>
      <c r="N86" s="130"/>
      <c r="O86" s="130"/>
      <c r="P86" s="130"/>
      <c r="Q86" s="130"/>
      <c r="R86" s="130"/>
      <c r="S86" s="130"/>
      <c r="T86" s="130"/>
      <c r="U86" s="130"/>
    </row>
    <row r="87" spans="1:21" s="131" customFormat="1" ht="18" customHeight="1" x14ac:dyDescent="0.25">
      <c r="A87" s="222"/>
      <c r="B87" s="551" t="s">
        <v>397</v>
      </c>
      <c r="C87" s="552">
        <v>-237371.353873621</v>
      </c>
      <c r="D87" s="552">
        <v>-527891.31019810797</v>
      </c>
      <c r="E87" s="552">
        <v>0</v>
      </c>
      <c r="F87" s="553">
        <v>226208.196239999</v>
      </c>
      <c r="G87" s="552">
        <v>0</v>
      </c>
      <c r="H87" s="564">
        <v>140109.32510172701</v>
      </c>
      <c r="I87" s="572">
        <f>SUM(C87:H87)</f>
        <v>-398945.14273000287</v>
      </c>
      <c r="J87" s="232"/>
      <c r="K87" s="233"/>
      <c r="L87" s="130"/>
      <c r="M87" s="130"/>
      <c r="N87" s="130"/>
      <c r="O87" s="130"/>
      <c r="P87" s="130"/>
      <c r="Q87" s="130"/>
      <c r="R87" s="130"/>
      <c r="S87" s="130"/>
      <c r="T87" s="130"/>
      <c r="U87" s="130"/>
    </row>
    <row r="88" spans="1:21" s="127" customFormat="1" ht="18" customHeight="1" x14ac:dyDescent="0.25">
      <c r="A88" s="223"/>
      <c r="B88" s="573" t="s">
        <v>398</v>
      </c>
      <c r="C88" s="555">
        <f t="shared" ref="C88:H88" si="13">SUM(C84:C87)</f>
        <v>30372.231266278162</v>
      </c>
      <c r="D88" s="555">
        <f t="shared" si="13"/>
        <v>77352.3775529993</v>
      </c>
      <c r="E88" s="555">
        <f t="shared" si="13"/>
        <v>73755.480659989989</v>
      </c>
      <c r="F88" s="556">
        <f t="shared" si="13"/>
        <v>1942714.9903800068</v>
      </c>
      <c r="G88" s="555">
        <f t="shared" si="13"/>
        <v>750353.50268001994</v>
      </c>
      <c r="H88" s="565">
        <f t="shared" si="13"/>
        <v>70205.822557327949</v>
      </c>
      <c r="I88" s="574">
        <f>+I84+I85+I86+I87</f>
        <v>2944754.4050966222</v>
      </c>
      <c r="J88" s="232"/>
      <c r="K88" s="233"/>
      <c r="L88" s="130"/>
      <c r="M88" s="130"/>
      <c r="N88" s="130"/>
      <c r="O88" s="130"/>
      <c r="P88" s="130"/>
      <c r="Q88" s="130"/>
      <c r="R88" s="130"/>
      <c r="S88" s="130"/>
      <c r="T88" s="130"/>
      <c r="U88" s="130"/>
    </row>
    <row r="89" spans="1:21" s="131" customFormat="1" ht="18" customHeight="1" x14ac:dyDescent="0.25">
      <c r="A89" s="222"/>
      <c r="B89" s="557" t="s">
        <v>399</v>
      </c>
      <c r="C89" s="558">
        <v>-9627.2392435763813</v>
      </c>
      <c r="D89" s="558">
        <v>-15136.111730021596</v>
      </c>
      <c r="E89" s="558">
        <v>0</v>
      </c>
      <c r="F89" s="559">
        <v>-264910.16078044788</v>
      </c>
      <c r="G89" s="558">
        <v>-39292.791707459837</v>
      </c>
      <c r="H89" s="566">
        <v>2591.9011037453647</v>
      </c>
      <c r="I89" s="575">
        <f>SUM(C89:H89)</f>
        <v>-326374.40235776029</v>
      </c>
      <c r="J89" s="232"/>
      <c r="K89" s="233"/>
      <c r="L89" s="130"/>
      <c r="M89" s="130"/>
      <c r="N89" s="130"/>
      <c r="O89" s="130"/>
      <c r="P89" s="130"/>
      <c r="Q89" s="130"/>
      <c r="R89" s="130"/>
      <c r="S89" s="130"/>
      <c r="T89" s="130"/>
      <c r="U89" s="130"/>
    </row>
    <row r="90" spans="1:21" s="127" customFormat="1" ht="18" customHeight="1" x14ac:dyDescent="0.25">
      <c r="A90" s="223"/>
      <c r="B90" s="573" t="s">
        <v>400</v>
      </c>
      <c r="C90" s="555">
        <f t="shared" ref="C90:H90" si="14">SUM(C88+C89)</f>
        <v>20744.992022701779</v>
      </c>
      <c r="D90" s="555">
        <f t="shared" si="14"/>
        <v>62216.265822977701</v>
      </c>
      <c r="E90" s="555">
        <f t="shared" si="14"/>
        <v>73755.480659989989</v>
      </c>
      <c r="F90" s="556">
        <f t="shared" si="14"/>
        <v>1677804.8295995588</v>
      </c>
      <c r="G90" s="555">
        <f t="shared" si="14"/>
        <v>711060.7109725601</v>
      </c>
      <c r="H90" s="565">
        <f t="shared" si="14"/>
        <v>72797.723661073309</v>
      </c>
      <c r="I90" s="574">
        <f>SUM(I88:I89)</f>
        <v>2618380.0027388618</v>
      </c>
      <c r="J90" s="232"/>
      <c r="K90" s="233"/>
      <c r="L90" s="130"/>
      <c r="M90" s="130"/>
      <c r="N90" s="130"/>
      <c r="O90" s="130"/>
      <c r="P90" s="130"/>
      <c r="Q90" s="130"/>
      <c r="R90" s="130"/>
      <c r="S90" s="130"/>
      <c r="T90" s="130"/>
      <c r="U90" s="130"/>
    </row>
    <row r="91" spans="1:21" s="131" customFormat="1" ht="18" customHeight="1" x14ac:dyDescent="0.3">
      <c r="A91" s="222"/>
      <c r="B91" s="554"/>
      <c r="C91" s="560"/>
      <c r="D91" s="560"/>
      <c r="E91" s="560"/>
      <c r="F91" s="561"/>
      <c r="G91" s="560"/>
      <c r="H91" s="567"/>
      <c r="I91" s="576"/>
      <c r="J91" s="232"/>
      <c r="K91" s="233"/>
      <c r="L91" s="130"/>
      <c r="M91" s="130"/>
      <c r="N91" s="130"/>
      <c r="O91" s="130"/>
      <c r="P91" s="130"/>
      <c r="Q91" s="130"/>
      <c r="R91" s="130"/>
      <c r="S91" s="130"/>
      <c r="T91" s="130"/>
      <c r="U91" s="130"/>
    </row>
    <row r="92" spans="1:21" s="131" customFormat="1" ht="18" customHeight="1" x14ac:dyDescent="0.3">
      <c r="A92" s="222"/>
      <c r="B92" s="545" t="s">
        <v>401</v>
      </c>
      <c r="C92" s="541"/>
      <c r="D92" s="541"/>
      <c r="E92" s="541"/>
      <c r="F92" s="543"/>
      <c r="G92" s="541"/>
      <c r="H92" s="568"/>
      <c r="I92" s="571">
        <f>SUM(C92:H92)</f>
        <v>0</v>
      </c>
      <c r="J92" s="232"/>
      <c r="K92" s="233"/>
      <c r="L92" s="130"/>
      <c r="M92" s="130"/>
      <c r="N92" s="130"/>
      <c r="O92" s="130"/>
      <c r="P92" s="130"/>
      <c r="Q92" s="130"/>
      <c r="R92" s="130"/>
      <c r="S92" s="130"/>
      <c r="T92" s="130"/>
      <c r="U92" s="130"/>
    </row>
    <row r="93" spans="1:21" s="131" customFormat="1" ht="18" customHeight="1" x14ac:dyDescent="0.25">
      <c r="A93" s="222"/>
      <c r="B93" s="544" t="s">
        <v>402</v>
      </c>
      <c r="C93" s="549">
        <v>-32155.497548006388</v>
      </c>
      <c r="D93" s="549">
        <v>-15057.403234997057</v>
      </c>
      <c r="E93" s="549">
        <v>-7741.1339999999991</v>
      </c>
      <c r="F93" s="550">
        <v>-1272787.0368400007</v>
      </c>
      <c r="G93" s="549">
        <v>-578274.15419999696</v>
      </c>
      <c r="H93" s="569">
        <v>-78972.209367135481</v>
      </c>
      <c r="I93" s="577">
        <f>SUM(C93:H93)</f>
        <v>-1984987.4351901365</v>
      </c>
      <c r="J93" s="232"/>
      <c r="K93" s="233"/>
      <c r="L93" s="130"/>
      <c r="M93" s="130"/>
      <c r="N93" s="130"/>
      <c r="O93" s="130"/>
      <c r="P93" s="130"/>
      <c r="Q93" s="130"/>
      <c r="R93" s="130"/>
      <c r="S93" s="130"/>
      <c r="T93" s="130"/>
      <c r="U93" s="130"/>
    </row>
    <row r="94" spans="1:21" s="131" customFormat="1" ht="18" customHeight="1" x14ac:dyDescent="0.25">
      <c r="A94" s="222"/>
      <c r="B94" s="544" t="s">
        <v>403</v>
      </c>
      <c r="C94" s="549">
        <v>-18095.226976493053</v>
      </c>
      <c r="D94" s="549">
        <v>-24890.704379384526</v>
      </c>
      <c r="E94" s="549">
        <v>-3874.9745208850973</v>
      </c>
      <c r="F94" s="550">
        <v>-80950.742067193962</v>
      </c>
      <c r="G94" s="549">
        <v>-29788.264214210441</v>
      </c>
      <c r="H94" s="569">
        <v>-13028.537441623816</v>
      </c>
      <c r="I94" s="577">
        <f>SUM(C94:H94)</f>
        <v>-170628.44959979088</v>
      </c>
      <c r="J94" s="232"/>
      <c r="K94" s="233"/>
      <c r="L94" s="130"/>
      <c r="M94" s="130"/>
      <c r="N94" s="130"/>
      <c r="O94" s="130"/>
      <c r="P94" s="130"/>
      <c r="Q94" s="130"/>
      <c r="R94" s="130"/>
      <c r="S94" s="130"/>
      <c r="T94" s="130"/>
      <c r="U94" s="130"/>
    </row>
    <row r="95" spans="1:21" s="131" customFormat="1" ht="18" customHeight="1" x14ac:dyDescent="0.25">
      <c r="A95" s="222"/>
      <c r="B95" s="551" t="s">
        <v>404</v>
      </c>
      <c r="C95" s="583"/>
      <c r="D95" s="583"/>
      <c r="E95" s="583"/>
      <c r="F95" s="584"/>
      <c r="G95" s="583"/>
      <c r="H95" s="585"/>
      <c r="I95" s="586"/>
      <c r="J95" s="232"/>
      <c r="K95" s="233"/>
      <c r="L95" s="130"/>
      <c r="M95" s="130"/>
      <c r="N95" s="130"/>
      <c r="O95" s="130"/>
      <c r="P95" s="130"/>
      <c r="Q95" s="130"/>
      <c r="R95" s="130"/>
      <c r="S95" s="130"/>
      <c r="T95" s="130"/>
      <c r="U95" s="130"/>
    </row>
    <row r="96" spans="1:21" s="127" customFormat="1" ht="18" customHeight="1" x14ac:dyDescent="0.25">
      <c r="A96" s="223"/>
      <c r="B96" s="596" t="s">
        <v>405</v>
      </c>
      <c r="C96" s="648">
        <f t="shared" ref="C96:H96" si="15">SUM(C90+C93+C94+C95)</f>
        <v>-29505.732501797662</v>
      </c>
      <c r="D96" s="648">
        <f t="shared" si="15"/>
        <v>22268.158208596116</v>
      </c>
      <c r="E96" s="648">
        <f t="shared" si="15"/>
        <v>62139.372139104889</v>
      </c>
      <c r="F96" s="649">
        <f t="shared" si="15"/>
        <v>324067.05069236422</v>
      </c>
      <c r="G96" s="648">
        <f t="shared" si="15"/>
        <v>102998.2925583527</v>
      </c>
      <c r="H96" s="650">
        <f t="shared" si="15"/>
        <v>-19203.023147685988</v>
      </c>
      <c r="I96" s="651">
        <f>+I90+I93+I94</f>
        <v>462764.11794893444</v>
      </c>
      <c r="J96" s="232"/>
      <c r="K96" s="233"/>
      <c r="L96" s="137"/>
      <c r="M96" s="137"/>
      <c r="N96" s="137"/>
      <c r="O96" s="137"/>
      <c r="P96" s="137"/>
      <c r="Q96" s="137"/>
      <c r="R96" s="137"/>
      <c r="S96" s="137"/>
      <c r="T96" s="137"/>
      <c r="U96" s="137"/>
    </row>
    <row r="97" spans="1:21" s="131" customFormat="1" ht="18" customHeight="1" x14ac:dyDescent="0.3">
      <c r="A97" s="222"/>
      <c r="B97" s="587"/>
      <c r="C97" s="489"/>
      <c r="D97" s="491"/>
      <c r="E97" s="491"/>
      <c r="F97" s="491"/>
      <c r="G97" s="491"/>
      <c r="H97" s="493"/>
      <c r="I97" s="578"/>
      <c r="J97" s="232"/>
      <c r="K97" s="233"/>
      <c r="L97" s="130"/>
      <c r="M97" s="130"/>
      <c r="N97" s="130"/>
      <c r="O97" s="130"/>
      <c r="P97" s="130"/>
      <c r="Q97" s="130"/>
      <c r="R97" s="130"/>
      <c r="S97" s="130"/>
      <c r="T97" s="130"/>
      <c r="U97" s="130"/>
    </row>
    <row r="98" spans="1:21" s="131" customFormat="1" ht="18" customHeight="1" x14ac:dyDescent="0.3">
      <c r="A98" s="222"/>
      <c r="B98" s="545" t="s">
        <v>406</v>
      </c>
      <c r="C98" s="488"/>
      <c r="D98" s="487"/>
      <c r="E98" s="487"/>
      <c r="F98" s="487"/>
      <c r="G98" s="487"/>
      <c r="H98" s="494"/>
      <c r="I98" s="579">
        <f>SUM(I99:I103)</f>
        <v>599496.98844999995</v>
      </c>
      <c r="J98" s="232"/>
      <c r="K98" s="233"/>
      <c r="L98" s="130"/>
      <c r="M98" s="130"/>
      <c r="N98" s="130"/>
      <c r="O98" s="130"/>
      <c r="P98" s="130"/>
      <c r="Q98" s="130"/>
      <c r="R98" s="130"/>
      <c r="S98" s="130"/>
      <c r="T98" s="130"/>
      <c r="U98" s="130"/>
    </row>
    <row r="99" spans="1:21" s="131" customFormat="1" ht="18" customHeight="1" x14ac:dyDescent="0.3">
      <c r="A99" s="222"/>
      <c r="B99" s="544" t="s">
        <v>407</v>
      </c>
      <c r="C99" s="488"/>
      <c r="D99" s="487"/>
      <c r="E99" s="487"/>
      <c r="F99" s="487"/>
      <c r="G99" s="487"/>
      <c r="H99" s="494"/>
      <c r="I99" s="580"/>
      <c r="J99" s="232"/>
      <c r="K99" s="233"/>
      <c r="L99" s="130"/>
      <c r="M99" s="130"/>
      <c r="N99" s="130"/>
      <c r="O99" s="130"/>
      <c r="P99" s="130"/>
      <c r="Q99" s="130"/>
      <c r="R99" s="130"/>
      <c r="S99" s="130"/>
      <c r="T99" s="130"/>
      <c r="U99" s="130"/>
    </row>
    <row r="100" spans="1:21" s="131" customFormat="1" ht="18" customHeight="1" x14ac:dyDescent="0.3">
      <c r="A100" s="222"/>
      <c r="B100" s="544" t="s">
        <v>408</v>
      </c>
      <c r="C100" s="488"/>
      <c r="D100" s="487"/>
      <c r="E100" s="487"/>
      <c r="F100" s="487"/>
      <c r="G100" s="487"/>
      <c r="H100" s="494"/>
      <c r="I100" s="580">
        <v>279605.61644999997</v>
      </c>
      <c r="J100" s="232"/>
      <c r="K100" s="233"/>
      <c r="L100" s="130"/>
      <c r="M100" s="130"/>
      <c r="N100" s="130"/>
      <c r="O100" s="130"/>
      <c r="P100" s="130"/>
      <c r="Q100" s="130"/>
      <c r="R100" s="130"/>
      <c r="S100" s="130"/>
      <c r="T100" s="130"/>
      <c r="U100" s="130"/>
    </row>
    <row r="101" spans="1:21" s="131" customFormat="1" ht="18" customHeight="1" x14ac:dyDescent="0.3">
      <c r="A101" s="222"/>
      <c r="B101" s="544" t="s">
        <v>409</v>
      </c>
      <c r="C101" s="488"/>
      <c r="D101" s="487"/>
      <c r="E101" s="487"/>
      <c r="F101" s="487"/>
      <c r="G101" s="487"/>
      <c r="H101" s="494"/>
      <c r="I101" s="581"/>
      <c r="J101" s="232"/>
      <c r="K101" s="233"/>
      <c r="L101" s="130"/>
      <c r="M101" s="130"/>
      <c r="N101" s="130"/>
      <c r="O101" s="130"/>
      <c r="P101" s="130"/>
      <c r="Q101" s="130"/>
      <c r="R101" s="130"/>
      <c r="S101" s="130"/>
      <c r="T101" s="130"/>
      <c r="U101" s="130"/>
    </row>
    <row r="102" spans="1:21" s="131" customFormat="1" ht="18" customHeight="1" x14ac:dyDescent="0.3">
      <c r="A102" s="222"/>
      <c r="B102" s="544" t="s">
        <v>410</v>
      </c>
      <c r="C102" s="488"/>
      <c r="D102" s="487"/>
      <c r="E102" s="487"/>
      <c r="F102" s="487"/>
      <c r="G102" s="487"/>
      <c r="H102" s="494"/>
      <c r="I102" s="581">
        <v>164233.32199999999</v>
      </c>
      <c r="J102" s="232"/>
      <c r="K102" s="233"/>
      <c r="L102" s="130"/>
      <c r="M102" s="130"/>
      <c r="N102" s="130"/>
      <c r="O102" s="130"/>
      <c r="P102" s="130"/>
      <c r="Q102" s="130"/>
      <c r="R102" s="130"/>
      <c r="S102" s="130"/>
      <c r="T102" s="130"/>
      <c r="U102" s="130"/>
    </row>
    <row r="103" spans="1:21" s="131" customFormat="1" ht="18" customHeight="1" x14ac:dyDescent="0.3">
      <c r="A103" s="222"/>
      <c r="B103" s="544" t="s">
        <v>411</v>
      </c>
      <c r="C103" s="488"/>
      <c r="D103" s="487"/>
      <c r="E103" s="487"/>
      <c r="F103" s="487"/>
      <c r="G103" s="487"/>
      <c r="H103" s="494"/>
      <c r="I103" s="581">
        <v>155658.04999999999</v>
      </c>
      <c r="J103" s="232"/>
      <c r="K103" s="233"/>
      <c r="L103" s="130"/>
      <c r="M103" s="130"/>
      <c r="N103" s="130"/>
      <c r="O103" s="130"/>
      <c r="P103" s="130"/>
      <c r="Q103" s="130"/>
      <c r="R103" s="130"/>
      <c r="S103" s="130"/>
      <c r="T103" s="130"/>
      <c r="U103" s="130"/>
    </row>
    <row r="104" spans="1:21" s="131" customFormat="1" ht="18" customHeight="1" x14ac:dyDescent="0.3">
      <c r="A104" s="222"/>
      <c r="B104" s="544"/>
      <c r="C104" s="488"/>
      <c r="D104" s="487"/>
      <c r="E104" s="487"/>
      <c r="F104" s="487"/>
      <c r="G104" s="487"/>
      <c r="H104" s="494"/>
      <c r="I104" s="571"/>
      <c r="J104" s="232"/>
      <c r="K104" s="233"/>
      <c r="L104" s="130"/>
      <c r="M104" s="130"/>
      <c r="N104" s="130"/>
      <c r="O104" s="130"/>
      <c r="P104" s="130"/>
      <c r="Q104" s="130"/>
      <c r="R104" s="130"/>
      <c r="S104" s="130"/>
      <c r="T104" s="130"/>
      <c r="U104" s="130"/>
    </row>
    <row r="105" spans="1:21" s="131" customFormat="1" ht="18" customHeight="1" x14ac:dyDescent="0.3">
      <c r="A105" s="222"/>
      <c r="B105" s="545" t="s">
        <v>412</v>
      </c>
      <c r="C105" s="488"/>
      <c r="D105" s="487"/>
      <c r="E105" s="487"/>
      <c r="F105" s="487"/>
      <c r="G105" s="487"/>
      <c r="H105" s="494"/>
      <c r="I105" s="580"/>
      <c r="J105" s="232"/>
      <c r="K105" s="233"/>
      <c r="L105" s="130"/>
      <c r="M105" s="130"/>
      <c r="N105" s="130"/>
      <c r="O105" s="130"/>
      <c r="P105" s="130"/>
      <c r="Q105" s="130"/>
      <c r="R105" s="130"/>
      <c r="S105" s="130"/>
      <c r="T105" s="130"/>
      <c r="U105" s="130"/>
    </row>
    <row r="106" spans="1:21" s="131" customFormat="1" ht="29.4" customHeight="1" x14ac:dyDescent="0.3">
      <c r="A106" s="222"/>
      <c r="B106" s="544" t="s">
        <v>413</v>
      </c>
      <c r="C106" s="488"/>
      <c r="D106" s="487"/>
      <c r="E106" s="487"/>
      <c r="F106" s="487"/>
      <c r="G106" s="487"/>
      <c r="H106" s="494"/>
      <c r="I106" s="580">
        <v>-1031097.276</v>
      </c>
      <c r="J106" s="232"/>
      <c r="K106" s="233"/>
      <c r="L106" s="130"/>
      <c r="M106" s="130"/>
      <c r="N106" s="130"/>
      <c r="O106" s="130"/>
      <c r="P106" s="130"/>
      <c r="Q106" s="130"/>
      <c r="R106" s="130"/>
      <c r="S106" s="130"/>
      <c r="T106" s="130"/>
      <c r="U106" s="130"/>
    </row>
    <row r="107" spans="1:21" s="131" customFormat="1" ht="18" customHeight="1" x14ac:dyDescent="0.3">
      <c r="A107" s="222"/>
      <c r="B107" s="544" t="s">
        <v>414</v>
      </c>
      <c r="C107" s="488"/>
      <c r="D107" s="487"/>
      <c r="E107" s="487"/>
      <c r="F107" s="487"/>
      <c r="G107" s="487"/>
      <c r="H107" s="494"/>
      <c r="I107" s="571"/>
      <c r="J107" s="232"/>
      <c r="K107" s="233"/>
      <c r="L107" s="130"/>
      <c r="M107" s="130"/>
      <c r="N107" s="130"/>
      <c r="O107" s="130"/>
      <c r="P107" s="130"/>
      <c r="Q107" s="130"/>
      <c r="R107" s="130"/>
      <c r="S107" s="130"/>
      <c r="T107" s="130"/>
      <c r="U107" s="130"/>
    </row>
    <row r="108" spans="1:21" s="131" customFormat="1" ht="18" customHeight="1" x14ac:dyDescent="0.3">
      <c r="A108" s="222"/>
      <c r="B108" s="545" t="s">
        <v>415</v>
      </c>
      <c r="C108" s="488"/>
      <c r="D108" s="487"/>
      <c r="E108" s="487"/>
      <c r="F108" s="487"/>
      <c r="G108" s="487"/>
      <c r="H108" s="494"/>
      <c r="I108" s="579">
        <f>+I96+I98+I106</f>
        <v>31163.830398934544</v>
      </c>
      <c r="J108" s="232"/>
      <c r="K108" s="233"/>
      <c r="L108" s="130"/>
      <c r="M108" s="130"/>
      <c r="N108" s="130"/>
      <c r="O108" s="130"/>
      <c r="P108" s="130"/>
      <c r="Q108" s="130"/>
      <c r="R108" s="130"/>
      <c r="S108" s="130"/>
      <c r="T108" s="130"/>
      <c r="U108" s="130"/>
    </row>
    <row r="109" spans="1:21" s="131" customFormat="1" ht="18" customHeight="1" x14ac:dyDescent="0.3">
      <c r="A109" s="222"/>
      <c r="B109" s="544" t="s">
        <v>416</v>
      </c>
      <c r="C109" s="488"/>
      <c r="D109" s="487"/>
      <c r="E109" s="487"/>
      <c r="F109" s="487"/>
      <c r="G109" s="487"/>
      <c r="H109" s="494"/>
      <c r="I109" s="571">
        <v>-45051.448380525399</v>
      </c>
      <c r="J109" s="232"/>
      <c r="K109" s="233"/>
      <c r="L109" s="130"/>
      <c r="M109" s="130"/>
      <c r="N109" s="130"/>
      <c r="O109" s="130"/>
      <c r="P109" s="130"/>
      <c r="Q109" s="130"/>
      <c r="R109" s="130"/>
      <c r="S109" s="130"/>
      <c r="T109" s="130"/>
      <c r="U109" s="130"/>
    </row>
    <row r="110" spans="1:21" s="131" customFormat="1" ht="18" customHeight="1" x14ac:dyDescent="0.3">
      <c r="A110" s="222"/>
      <c r="B110" s="545" t="s">
        <v>417</v>
      </c>
      <c r="C110" s="488"/>
      <c r="D110" s="487"/>
      <c r="E110" s="487"/>
      <c r="F110" s="487"/>
      <c r="G110" s="487"/>
      <c r="H110" s="494"/>
      <c r="I110" s="579">
        <f>+I108+I109</f>
        <v>-13887.617981590854</v>
      </c>
      <c r="J110" s="232"/>
      <c r="K110" s="233"/>
      <c r="L110" s="130"/>
      <c r="M110" s="130"/>
      <c r="N110" s="130"/>
      <c r="O110" s="130"/>
      <c r="P110" s="130"/>
      <c r="Q110" s="130"/>
      <c r="R110" s="130"/>
      <c r="S110" s="130"/>
      <c r="T110" s="130"/>
      <c r="U110" s="130"/>
    </row>
    <row r="111" spans="1:21" s="131" customFormat="1" ht="18" customHeight="1" x14ac:dyDescent="0.3">
      <c r="A111" s="222"/>
      <c r="B111" s="544" t="s">
        <v>418</v>
      </c>
      <c r="C111" s="488"/>
      <c r="D111" s="487"/>
      <c r="E111" s="487"/>
      <c r="F111" s="487"/>
      <c r="G111" s="487"/>
      <c r="H111" s="494"/>
      <c r="I111" s="580"/>
      <c r="J111" s="232"/>
      <c r="K111" s="233"/>
      <c r="L111" s="130"/>
      <c r="M111" s="130"/>
      <c r="N111" s="130"/>
      <c r="O111" s="130"/>
      <c r="P111" s="130"/>
      <c r="Q111" s="130"/>
      <c r="R111" s="130"/>
      <c r="S111" s="130"/>
      <c r="T111" s="130"/>
      <c r="U111" s="130"/>
    </row>
    <row r="112" spans="1:21" s="131" customFormat="1" ht="18" customHeight="1" thickBot="1" x14ac:dyDescent="0.35">
      <c r="A112" s="222"/>
      <c r="B112" s="546" t="s">
        <v>419</v>
      </c>
      <c r="C112" s="528"/>
      <c r="D112" s="527"/>
      <c r="E112" s="527"/>
      <c r="F112" s="527"/>
      <c r="G112" s="527"/>
      <c r="H112" s="570"/>
      <c r="I112" s="582">
        <f>SUM(I110:I111)</f>
        <v>-13887.617981590854</v>
      </c>
      <c r="J112" s="232"/>
      <c r="K112" s="233"/>
      <c r="L112" s="130"/>
      <c r="M112" s="130"/>
      <c r="N112" s="130"/>
      <c r="O112" s="130"/>
      <c r="P112" s="130"/>
      <c r="Q112" s="130"/>
      <c r="R112" s="130"/>
      <c r="S112" s="130"/>
      <c r="T112" s="130"/>
      <c r="U112" s="130"/>
    </row>
    <row r="113" spans="1:21" s="131" customFormat="1" ht="13.5" customHeight="1" x14ac:dyDescent="0.3">
      <c r="A113" s="222"/>
      <c r="B113" s="202"/>
      <c r="C113" s="230"/>
      <c r="D113" s="230"/>
      <c r="E113" s="230"/>
      <c r="F113" s="230"/>
      <c r="G113" s="230"/>
      <c r="H113" s="230"/>
      <c r="I113" s="230"/>
      <c r="J113" s="232"/>
      <c r="K113" s="128"/>
      <c r="L113" s="130"/>
      <c r="M113" s="130"/>
      <c r="N113" s="130"/>
      <c r="O113" s="130"/>
      <c r="P113" s="130"/>
      <c r="Q113" s="130"/>
      <c r="R113" s="130"/>
      <c r="S113" s="130"/>
      <c r="T113" s="130"/>
      <c r="U113" s="130"/>
    </row>
    <row r="114" spans="1:21" s="131" customFormat="1" ht="13.5" customHeight="1" x14ac:dyDescent="0.3">
      <c r="A114" s="222"/>
      <c r="B114" s="202"/>
      <c r="C114" s="230"/>
      <c r="D114" s="230"/>
      <c r="E114" s="230"/>
      <c r="F114" s="230"/>
      <c r="G114" s="230"/>
      <c r="H114" s="230"/>
      <c r="I114" s="230"/>
      <c r="J114" s="232"/>
      <c r="K114" s="128"/>
      <c r="L114" s="130"/>
      <c r="M114" s="130"/>
      <c r="N114" s="130"/>
      <c r="O114" s="130"/>
      <c r="P114" s="130"/>
      <c r="Q114" s="130"/>
      <c r="R114" s="130"/>
      <c r="S114" s="130"/>
      <c r="T114" s="130"/>
      <c r="U114" s="130"/>
    </row>
    <row r="115" spans="1:21" s="131" customFormat="1" ht="13.5" customHeight="1" x14ac:dyDescent="0.3">
      <c r="A115" s="222"/>
      <c r="B115" s="139"/>
      <c r="C115" s="139"/>
      <c r="D115" s="139"/>
      <c r="E115" s="227"/>
      <c r="F115" s="227"/>
      <c r="G115" s="227"/>
      <c r="H115" s="227"/>
      <c r="I115" s="227"/>
      <c r="J115" s="232"/>
      <c r="K115" s="219"/>
      <c r="L115" s="130"/>
      <c r="M115" s="130"/>
      <c r="N115" s="130"/>
      <c r="O115" s="130"/>
      <c r="P115" s="130"/>
      <c r="Q115" s="130"/>
      <c r="R115" s="130"/>
      <c r="S115" s="130"/>
      <c r="T115" s="130"/>
      <c r="U115" s="130"/>
    </row>
    <row r="116" spans="1:21" s="131" customFormat="1" ht="13.5" customHeight="1" thickBot="1" x14ac:dyDescent="0.35">
      <c r="A116" s="222"/>
      <c r="B116" s="145"/>
      <c r="C116" s="145"/>
      <c r="D116" s="145"/>
      <c r="E116" s="227"/>
      <c r="F116" s="227"/>
      <c r="G116" s="227"/>
      <c r="H116" s="227"/>
      <c r="I116" s="227"/>
      <c r="J116" s="232"/>
      <c r="K116" s="219"/>
      <c r="L116" s="130"/>
      <c r="M116" s="130"/>
      <c r="N116" s="130"/>
      <c r="O116" s="130"/>
      <c r="P116" s="130"/>
      <c r="Q116" s="130"/>
      <c r="R116" s="130"/>
      <c r="S116" s="130"/>
      <c r="T116" s="130"/>
      <c r="U116" s="130"/>
    </row>
    <row r="117" spans="1:21" ht="18.600000000000001" customHeight="1" thickBot="1" x14ac:dyDescent="0.35">
      <c r="B117" s="229" t="s">
        <v>14</v>
      </c>
      <c r="I117" s="154" t="s">
        <v>204</v>
      </c>
      <c r="J117" s="230"/>
      <c r="L117" s="130"/>
      <c r="M117" s="130"/>
      <c r="N117" s="130"/>
      <c r="O117" s="130"/>
      <c r="P117" s="130"/>
      <c r="Q117" s="130"/>
      <c r="R117" s="130"/>
      <c r="S117" s="130"/>
      <c r="T117" s="130"/>
      <c r="U117" s="130"/>
    </row>
    <row r="118" spans="1:21" s="131" customFormat="1" ht="19.95" customHeight="1" thickBot="1" x14ac:dyDescent="0.35">
      <c r="A118" s="221"/>
      <c r="B118" s="925" t="s">
        <v>312</v>
      </c>
      <c r="C118" s="950">
        <v>2023</v>
      </c>
      <c r="D118" s="951"/>
      <c r="E118" s="951"/>
      <c r="F118" s="951"/>
      <c r="G118" s="951"/>
      <c r="H118" s="951"/>
      <c r="I118" s="952"/>
      <c r="J118" s="231"/>
      <c r="K118" s="219"/>
      <c r="L118" s="130"/>
      <c r="M118" s="130"/>
      <c r="N118" s="130"/>
      <c r="O118" s="130"/>
      <c r="P118" s="130"/>
      <c r="Q118" s="130"/>
      <c r="R118" s="130"/>
      <c r="S118" s="130"/>
      <c r="T118" s="130"/>
      <c r="U118" s="130"/>
    </row>
    <row r="119" spans="1:21" s="131" customFormat="1" ht="19.2" customHeight="1" thickBot="1" x14ac:dyDescent="0.35">
      <c r="A119" s="129"/>
      <c r="B119" s="926"/>
      <c r="C119" s="900" t="s">
        <v>100</v>
      </c>
      <c r="D119" s="900" t="s">
        <v>101</v>
      </c>
      <c r="E119" s="954" t="s">
        <v>102</v>
      </c>
      <c r="F119" s="955"/>
      <c r="G119" s="854" t="s">
        <v>103</v>
      </c>
      <c r="H119" s="854" t="s">
        <v>104</v>
      </c>
      <c r="I119" s="956" t="s">
        <v>90</v>
      </c>
      <c r="J119" s="231"/>
      <c r="K119" s="949"/>
      <c r="L119" s="130"/>
      <c r="M119" s="130"/>
      <c r="N119" s="130"/>
      <c r="O119" s="130"/>
      <c r="P119" s="130"/>
      <c r="Q119" s="130"/>
      <c r="R119" s="130"/>
      <c r="S119" s="130"/>
      <c r="T119" s="130"/>
      <c r="U119" s="130"/>
    </row>
    <row r="120" spans="1:21" s="131" customFormat="1" ht="20.399999999999999" customHeight="1" thickBot="1" x14ac:dyDescent="0.35">
      <c r="A120" s="129"/>
      <c r="B120" s="926"/>
      <c r="C120" s="906"/>
      <c r="D120" s="953"/>
      <c r="E120" s="273" t="s">
        <v>392</v>
      </c>
      <c r="F120" s="272" t="s">
        <v>393</v>
      </c>
      <c r="G120" s="855"/>
      <c r="H120" s="855"/>
      <c r="I120" s="957"/>
      <c r="J120" s="231"/>
      <c r="K120" s="949"/>
      <c r="L120" s="130"/>
      <c r="M120" s="130"/>
      <c r="N120" s="130"/>
      <c r="O120" s="130"/>
      <c r="P120" s="130"/>
      <c r="Q120" s="130"/>
      <c r="R120" s="130"/>
      <c r="S120" s="130"/>
      <c r="T120" s="130"/>
      <c r="U120" s="130"/>
    </row>
    <row r="121" spans="1:21" s="131" customFormat="1" ht="18" customHeight="1" x14ac:dyDescent="0.3">
      <c r="A121" s="222"/>
      <c r="B121" s="591" t="s">
        <v>394</v>
      </c>
      <c r="C121" s="592">
        <v>2257147.8391900002</v>
      </c>
      <c r="D121" s="592">
        <v>166551.43049999999</v>
      </c>
      <c r="E121" s="592">
        <v>33925.500589996198</v>
      </c>
      <c r="F121" s="593">
        <v>3013561.4759100038</v>
      </c>
      <c r="G121" s="592">
        <v>2980879.99676</v>
      </c>
      <c r="H121" s="594">
        <v>926161.62131999992</v>
      </c>
      <c r="I121" s="595">
        <f>SUM(C121:H121)</f>
        <v>9378227.8642699998</v>
      </c>
      <c r="J121" s="232"/>
      <c r="K121" s="233"/>
      <c r="L121" s="130"/>
      <c r="M121" s="130"/>
      <c r="N121" s="130"/>
      <c r="O121" s="130"/>
      <c r="P121" s="130"/>
      <c r="Q121" s="130"/>
      <c r="R121" s="130"/>
      <c r="S121" s="130"/>
      <c r="T121" s="130"/>
      <c r="U121" s="130"/>
    </row>
    <row r="122" spans="1:21" s="131" customFormat="1" ht="18" customHeight="1" x14ac:dyDescent="0.3">
      <c r="A122" s="222"/>
      <c r="B122" s="544" t="s">
        <v>395</v>
      </c>
      <c r="C122" s="540">
        <v>-53127.075810000002</v>
      </c>
      <c r="D122" s="540">
        <v>-22054.9863</v>
      </c>
      <c r="E122" s="540">
        <v>0</v>
      </c>
      <c r="F122" s="542">
        <v>0</v>
      </c>
      <c r="G122" s="540">
        <v>-72148.373000000007</v>
      </c>
      <c r="H122" s="562">
        <v>-80660.571559999997</v>
      </c>
      <c r="I122" s="571">
        <f>SUM(C122:H122)</f>
        <v>-227991.00667000003</v>
      </c>
      <c r="J122" s="232"/>
      <c r="K122" s="233"/>
      <c r="L122" s="130"/>
      <c r="M122" s="130"/>
      <c r="N122" s="130"/>
      <c r="O122" s="130"/>
      <c r="P122" s="130"/>
      <c r="Q122" s="130"/>
      <c r="R122" s="130"/>
      <c r="S122" s="130"/>
      <c r="T122" s="130"/>
      <c r="U122" s="130"/>
    </row>
    <row r="123" spans="1:21" s="131" customFormat="1" ht="18" customHeight="1" x14ac:dyDescent="0.25">
      <c r="A123" s="222"/>
      <c r="B123" s="544" t="s">
        <v>396</v>
      </c>
      <c r="C123" s="547">
        <v>-211987.7409</v>
      </c>
      <c r="D123" s="547">
        <v>3605.0428499999998</v>
      </c>
      <c r="E123" s="547">
        <v>0</v>
      </c>
      <c r="F123" s="548">
        <v>-79925.425650000005</v>
      </c>
      <c r="G123" s="547">
        <v>0</v>
      </c>
      <c r="H123" s="563">
        <v>-67837.671449999994</v>
      </c>
      <c r="I123" s="571">
        <f>SUM(C123:H123)</f>
        <v>-356145.79515000002</v>
      </c>
      <c r="J123" s="232"/>
      <c r="K123" s="233"/>
      <c r="L123" s="130"/>
      <c r="M123" s="130"/>
      <c r="N123" s="130"/>
      <c r="O123" s="130"/>
      <c r="P123" s="130"/>
      <c r="Q123" s="130"/>
      <c r="R123" s="130"/>
      <c r="S123" s="130"/>
      <c r="T123" s="130"/>
      <c r="U123" s="130"/>
    </row>
    <row r="124" spans="1:21" s="131" customFormat="1" ht="18" customHeight="1" x14ac:dyDescent="0.25">
      <c r="A124" s="222"/>
      <c r="B124" s="551" t="s">
        <v>397</v>
      </c>
      <c r="C124" s="552">
        <v>-892026.75702000002</v>
      </c>
      <c r="D124" s="552">
        <v>-83077.625400000004</v>
      </c>
      <c r="E124" s="552">
        <v>0</v>
      </c>
      <c r="F124" s="553">
        <v>-14440.798720000001</v>
      </c>
      <c r="G124" s="552">
        <v>-11759.51685</v>
      </c>
      <c r="H124" s="564">
        <v>-395792.07711999997</v>
      </c>
      <c r="I124" s="572">
        <f>SUM(C124:H124)</f>
        <v>-1397096.77511</v>
      </c>
      <c r="J124" s="232"/>
      <c r="K124" s="219"/>
      <c r="L124" s="130"/>
      <c r="M124" s="130"/>
      <c r="N124" s="130"/>
      <c r="O124" s="130"/>
      <c r="P124" s="130"/>
      <c r="Q124" s="130"/>
      <c r="R124" s="130"/>
      <c r="S124" s="130"/>
      <c r="T124" s="130"/>
      <c r="U124" s="130"/>
    </row>
    <row r="125" spans="1:21" s="127" customFormat="1" ht="18" customHeight="1" x14ac:dyDescent="0.25">
      <c r="A125" s="223"/>
      <c r="B125" s="573" t="s">
        <v>398</v>
      </c>
      <c r="C125" s="555">
        <f t="shared" ref="C125:I125" si="16">SUM(C121:C124)</f>
        <v>1100006.2654600004</v>
      </c>
      <c r="D125" s="555">
        <f t="shared" si="16"/>
        <v>65023.861649999992</v>
      </c>
      <c r="E125" s="555">
        <f t="shared" si="16"/>
        <v>33925.500589996198</v>
      </c>
      <c r="F125" s="556">
        <f t="shared" si="16"/>
        <v>2919195.2515400038</v>
      </c>
      <c r="G125" s="555">
        <f t="shared" si="16"/>
        <v>2896972.1069100001</v>
      </c>
      <c r="H125" s="565">
        <f t="shared" si="16"/>
        <v>381871.30118999997</v>
      </c>
      <c r="I125" s="574">
        <f t="shared" si="16"/>
        <v>7396994.2873399993</v>
      </c>
      <c r="J125" s="232"/>
      <c r="K125" s="234"/>
      <c r="L125" s="130"/>
      <c r="M125" s="130"/>
      <c r="N125" s="130"/>
      <c r="O125" s="130"/>
      <c r="P125" s="130"/>
      <c r="Q125" s="130"/>
      <c r="R125" s="130"/>
      <c r="S125" s="130"/>
      <c r="T125" s="130"/>
      <c r="U125" s="130"/>
    </row>
    <row r="126" spans="1:21" s="131" customFormat="1" ht="18" customHeight="1" x14ac:dyDescent="0.25">
      <c r="A126" s="222"/>
      <c r="B126" s="557" t="s">
        <v>399</v>
      </c>
      <c r="C126" s="558">
        <v>-85051.230379999994</v>
      </c>
      <c r="D126" s="558">
        <v>4021.9744300000002</v>
      </c>
      <c r="E126" s="558">
        <v>0</v>
      </c>
      <c r="F126" s="559">
        <v>-162315.20327</v>
      </c>
      <c r="G126" s="558">
        <v>-524165.71406000003</v>
      </c>
      <c r="H126" s="566">
        <v>-39967.95003</v>
      </c>
      <c r="I126" s="575">
        <f>SUM(C126:H126)</f>
        <v>-807478.12330999994</v>
      </c>
      <c r="J126" s="232"/>
      <c r="K126" s="219"/>
      <c r="L126" s="130"/>
      <c r="M126" s="130"/>
      <c r="N126" s="130"/>
      <c r="O126" s="130"/>
      <c r="P126" s="130"/>
      <c r="Q126" s="130"/>
      <c r="R126" s="130"/>
      <c r="S126" s="130"/>
      <c r="T126" s="130"/>
      <c r="U126" s="130"/>
    </row>
    <row r="127" spans="1:21" s="127" customFormat="1" ht="18" customHeight="1" x14ac:dyDescent="0.25">
      <c r="A127" s="223"/>
      <c r="B127" s="573" t="s">
        <v>400</v>
      </c>
      <c r="C127" s="555">
        <f t="shared" ref="C127:H127" si="17">SUM(C125+C126)</f>
        <v>1014955.0350800004</v>
      </c>
      <c r="D127" s="555">
        <f t="shared" si="17"/>
        <v>69045.836079999994</v>
      </c>
      <c r="E127" s="555">
        <f t="shared" si="17"/>
        <v>33925.500589996198</v>
      </c>
      <c r="F127" s="556">
        <f t="shared" si="17"/>
        <v>2756880.0482700039</v>
      </c>
      <c r="G127" s="555">
        <f t="shared" si="17"/>
        <v>2372806.3928499999</v>
      </c>
      <c r="H127" s="565">
        <f t="shared" si="17"/>
        <v>341903.35115999996</v>
      </c>
      <c r="I127" s="574">
        <f>+I125+I126</f>
        <v>6589516.1640299996</v>
      </c>
      <c r="J127" s="232"/>
      <c r="K127" s="234"/>
      <c r="L127" s="130"/>
      <c r="M127" s="130"/>
      <c r="N127" s="130"/>
      <c r="O127" s="130"/>
      <c r="P127" s="130"/>
      <c r="Q127" s="130"/>
      <c r="R127" s="130"/>
      <c r="S127" s="130"/>
      <c r="T127" s="130"/>
      <c r="U127" s="130"/>
    </row>
    <row r="128" spans="1:21" s="131" customFormat="1" ht="18" customHeight="1" x14ac:dyDescent="0.3">
      <c r="A128" s="222"/>
      <c r="B128" s="554"/>
      <c r="C128" s="560"/>
      <c r="D128" s="560"/>
      <c r="E128" s="560"/>
      <c r="F128" s="561"/>
      <c r="G128" s="560"/>
      <c r="H128" s="567"/>
      <c r="I128" s="576"/>
      <c r="J128" s="232"/>
      <c r="K128" s="219"/>
      <c r="L128" s="130"/>
      <c r="M128" s="130"/>
      <c r="N128" s="130"/>
      <c r="O128" s="130"/>
      <c r="P128" s="130"/>
      <c r="Q128" s="130"/>
      <c r="R128" s="130"/>
      <c r="S128" s="130"/>
      <c r="T128" s="130"/>
      <c r="U128" s="130"/>
    </row>
    <row r="129" spans="1:21" s="131" customFormat="1" ht="18" customHeight="1" x14ac:dyDescent="0.3">
      <c r="A129" s="222"/>
      <c r="B129" s="545" t="s">
        <v>401</v>
      </c>
      <c r="C129" s="541"/>
      <c r="D129" s="541"/>
      <c r="E129" s="541"/>
      <c r="F129" s="543"/>
      <c r="G129" s="541"/>
      <c r="H129" s="568"/>
      <c r="I129" s="571">
        <f>SUM(C129:H129)</f>
        <v>0</v>
      </c>
      <c r="J129" s="232"/>
      <c r="K129" s="129"/>
      <c r="L129" s="130"/>
      <c r="M129" s="130"/>
      <c r="N129" s="130"/>
      <c r="O129" s="130"/>
      <c r="P129" s="130"/>
      <c r="Q129" s="130"/>
      <c r="R129" s="130"/>
      <c r="S129" s="130"/>
      <c r="T129" s="130"/>
      <c r="U129" s="130"/>
    </row>
    <row r="130" spans="1:21" s="131" customFormat="1" ht="18" customHeight="1" x14ac:dyDescent="0.25">
      <c r="A130" s="222"/>
      <c r="B130" s="544" t="s">
        <v>402</v>
      </c>
      <c r="C130" s="549">
        <v>-59502.283880000003</v>
      </c>
      <c r="D130" s="549">
        <v>-842.36790999999903</v>
      </c>
      <c r="E130" s="549">
        <v>0</v>
      </c>
      <c r="F130" s="550">
        <v>-1587214.44502</v>
      </c>
      <c r="G130" s="549">
        <v>-2165890.3250000002</v>
      </c>
      <c r="H130" s="569">
        <v>-43407.751259999997</v>
      </c>
      <c r="I130" s="577">
        <f>SUM(C130:H130)</f>
        <v>-3856857.17307</v>
      </c>
      <c r="J130" s="232"/>
      <c r="K130" s="219"/>
      <c r="L130" s="130"/>
      <c r="M130" s="130"/>
      <c r="N130" s="130"/>
      <c r="O130" s="130"/>
      <c r="P130" s="130"/>
      <c r="Q130" s="130"/>
      <c r="R130" s="130"/>
      <c r="S130" s="130"/>
      <c r="T130" s="130"/>
      <c r="U130" s="130"/>
    </row>
    <row r="131" spans="1:21" s="131" customFormat="1" ht="18" customHeight="1" x14ac:dyDescent="0.25">
      <c r="A131" s="222"/>
      <c r="B131" s="544" t="s">
        <v>403</v>
      </c>
      <c r="C131" s="549">
        <v>-69917.944249999899</v>
      </c>
      <c r="D131" s="549">
        <v>5813.7777699999997</v>
      </c>
      <c r="E131" s="549">
        <v>0</v>
      </c>
      <c r="F131" s="550">
        <v>-394733.39292999997</v>
      </c>
      <c r="G131" s="549">
        <v>-431223.95405</v>
      </c>
      <c r="H131" s="569">
        <v>-6046.00209000001</v>
      </c>
      <c r="I131" s="577">
        <f>SUM(C131:H131)</f>
        <v>-896107.51554999978</v>
      </c>
      <c r="J131" s="232"/>
      <c r="K131" s="219"/>
      <c r="L131" s="130"/>
      <c r="M131" s="130"/>
      <c r="N131" s="130"/>
      <c r="O131" s="130"/>
      <c r="P131" s="130"/>
      <c r="Q131" s="130"/>
      <c r="R131" s="130"/>
      <c r="S131" s="130"/>
      <c r="T131" s="130"/>
      <c r="U131" s="130"/>
    </row>
    <row r="132" spans="1:21" s="131" customFormat="1" ht="18" customHeight="1" x14ac:dyDescent="0.25">
      <c r="A132" s="222"/>
      <c r="B132" s="551" t="s">
        <v>404</v>
      </c>
      <c r="C132" s="583">
        <v>-1497.23659</v>
      </c>
      <c r="D132" s="583">
        <v>0</v>
      </c>
      <c r="E132" s="583"/>
      <c r="F132" s="584">
        <v>-37695.280910000001</v>
      </c>
      <c r="G132" s="583">
        <v>-4942.9120000000003</v>
      </c>
      <c r="H132" s="585">
        <v>-21.289300000000001</v>
      </c>
      <c r="I132" s="586">
        <f>SUM(C132:H132)</f>
        <v>-44156.718799999995</v>
      </c>
      <c r="J132" s="232"/>
      <c r="K132" s="219"/>
      <c r="L132" s="130"/>
      <c r="M132" s="130"/>
      <c r="N132" s="130"/>
      <c r="O132" s="130"/>
      <c r="P132" s="130"/>
      <c r="Q132" s="130"/>
      <c r="R132" s="130"/>
      <c r="S132" s="130"/>
      <c r="T132" s="130"/>
      <c r="U132" s="130"/>
    </row>
    <row r="133" spans="1:21" s="127" customFormat="1" ht="18" customHeight="1" x14ac:dyDescent="0.25">
      <c r="A133" s="223"/>
      <c r="B133" s="596" t="s">
        <v>405</v>
      </c>
      <c r="C133" s="648">
        <f t="shared" ref="C133:H133" si="18">SUM(C127:C132)</f>
        <v>884037.57036000048</v>
      </c>
      <c r="D133" s="648">
        <f t="shared" si="18"/>
        <v>74017.245939999993</v>
      </c>
      <c r="E133" s="648">
        <f t="shared" si="18"/>
        <v>33925.500589996198</v>
      </c>
      <c r="F133" s="649">
        <f t="shared" si="18"/>
        <v>737236.92941000394</v>
      </c>
      <c r="G133" s="648">
        <f t="shared" si="18"/>
        <v>-229250.79820000025</v>
      </c>
      <c r="H133" s="650">
        <f t="shared" si="18"/>
        <v>292428.30850999994</v>
      </c>
      <c r="I133" s="651">
        <f>+I127+I131+I132+I130</f>
        <v>1792394.75661</v>
      </c>
      <c r="J133" s="232"/>
      <c r="K133" s="235"/>
      <c r="L133" s="137"/>
      <c r="M133" s="137"/>
      <c r="N133" s="137"/>
      <c r="O133" s="137"/>
      <c r="P133" s="137"/>
      <c r="Q133" s="137"/>
      <c r="R133" s="137"/>
      <c r="S133" s="137"/>
      <c r="T133" s="137"/>
      <c r="U133" s="137"/>
    </row>
    <row r="134" spans="1:21" s="131" customFormat="1" ht="18" customHeight="1" x14ac:dyDescent="0.3">
      <c r="A134" s="222"/>
      <c r="B134" s="587"/>
      <c r="C134" s="489"/>
      <c r="D134" s="491"/>
      <c r="E134" s="491"/>
      <c r="F134" s="491"/>
      <c r="G134" s="491"/>
      <c r="H134" s="493"/>
      <c r="I134" s="578"/>
      <c r="J134" s="232"/>
      <c r="K134" s="219"/>
      <c r="L134" s="130"/>
      <c r="M134" s="130"/>
      <c r="N134" s="130"/>
      <c r="O134" s="130"/>
      <c r="P134" s="130"/>
      <c r="Q134" s="130"/>
      <c r="R134" s="130"/>
      <c r="S134" s="130"/>
      <c r="T134" s="130"/>
      <c r="U134" s="130"/>
    </row>
    <row r="135" spans="1:21" s="131" customFormat="1" ht="18" customHeight="1" x14ac:dyDescent="0.3">
      <c r="A135" s="222"/>
      <c r="B135" s="545" t="s">
        <v>406</v>
      </c>
      <c r="C135" s="488"/>
      <c r="D135" s="487"/>
      <c r="E135" s="487"/>
      <c r="F135" s="487"/>
      <c r="G135" s="487"/>
      <c r="H135" s="494"/>
      <c r="I135" s="579">
        <f>SUM(I136:I140)</f>
        <v>794105.09927999997</v>
      </c>
      <c r="J135" s="232"/>
      <c r="K135" s="219"/>
      <c r="L135" s="130"/>
      <c r="M135" s="130"/>
      <c r="N135" s="130"/>
      <c r="O135" s="130"/>
      <c r="P135" s="130"/>
      <c r="Q135" s="130"/>
      <c r="R135" s="130"/>
      <c r="S135" s="130"/>
      <c r="T135" s="130"/>
      <c r="U135" s="130"/>
    </row>
    <row r="136" spans="1:21" s="131" customFormat="1" ht="18" customHeight="1" x14ac:dyDescent="0.3">
      <c r="A136" s="222"/>
      <c r="B136" s="544" t="s">
        <v>407</v>
      </c>
      <c r="C136" s="488"/>
      <c r="D136" s="487"/>
      <c r="E136" s="487"/>
      <c r="F136" s="487"/>
      <c r="G136" s="487"/>
      <c r="H136" s="494"/>
      <c r="I136" s="580">
        <v>59269.927630000006</v>
      </c>
      <c r="J136" s="232"/>
      <c r="K136" s="219"/>
      <c r="L136" s="130"/>
      <c r="M136" s="130"/>
      <c r="N136" s="130"/>
      <c r="O136" s="130"/>
      <c r="P136" s="130"/>
      <c r="Q136" s="130"/>
      <c r="R136" s="130"/>
      <c r="S136" s="130"/>
      <c r="T136" s="130"/>
      <c r="U136" s="130"/>
    </row>
    <row r="137" spans="1:21" s="131" customFormat="1" ht="18" customHeight="1" x14ac:dyDescent="0.3">
      <c r="A137" s="222"/>
      <c r="B137" s="544" t="s">
        <v>408</v>
      </c>
      <c r="C137" s="488"/>
      <c r="D137" s="487"/>
      <c r="E137" s="487"/>
      <c r="F137" s="487"/>
      <c r="G137" s="487"/>
      <c r="H137" s="494"/>
      <c r="I137" s="580">
        <v>949924.9929699999</v>
      </c>
      <c r="J137" s="232"/>
      <c r="K137" s="219"/>
      <c r="L137" s="130"/>
      <c r="M137" s="130"/>
      <c r="N137" s="130"/>
      <c r="O137" s="130"/>
      <c r="P137" s="130"/>
      <c r="Q137" s="130"/>
      <c r="R137" s="130"/>
      <c r="S137" s="130"/>
      <c r="T137" s="130"/>
      <c r="U137" s="130"/>
    </row>
    <row r="138" spans="1:21" s="131" customFormat="1" ht="18" customHeight="1" x14ac:dyDescent="0.3">
      <c r="A138" s="222"/>
      <c r="B138" s="544" t="s">
        <v>409</v>
      </c>
      <c r="C138" s="488"/>
      <c r="D138" s="487"/>
      <c r="E138" s="487"/>
      <c r="F138" s="487"/>
      <c r="G138" s="487"/>
      <c r="H138" s="494"/>
      <c r="I138" s="581">
        <v>-105910.54549</v>
      </c>
      <c r="J138" s="232"/>
      <c r="K138" s="219"/>
      <c r="L138" s="130"/>
      <c r="M138" s="130"/>
      <c r="N138" s="130"/>
      <c r="O138" s="130"/>
      <c r="P138" s="130"/>
      <c r="Q138" s="130"/>
      <c r="R138" s="130"/>
      <c r="S138" s="130"/>
      <c r="T138" s="130"/>
      <c r="U138" s="130"/>
    </row>
    <row r="139" spans="1:21" s="131" customFormat="1" ht="18" customHeight="1" x14ac:dyDescent="0.3">
      <c r="A139" s="222"/>
      <c r="B139" s="544" t="s">
        <v>410</v>
      </c>
      <c r="C139" s="488"/>
      <c r="D139" s="487"/>
      <c r="E139" s="487"/>
      <c r="F139" s="487"/>
      <c r="G139" s="487"/>
      <c r="H139" s="494"/>
      <c r="I139" s="581">
        <v>-141071.44034</v>
      </c>
      <c r="J139" s="232"/>
      <c r="K139" s="219"/>
      <c r="L139" s="130"/>
      <c r="M139" s="130"/>
      <c r="N139" s="130"/>
      <c r="O139" s="130"/>
      <c r="P139" s="130"/>
      <c r="Q139" s="130"/>
      <c r="R139" s="130"/>
      <c r="S139" s="130"/>
      <c r="T139" s="130"/>
      <c r="U139" s="130"/>
    </row>
    <row r="140" spans="1:21" s="131" customFormat="1" ht="18" customHeight="1" x14ac:dyDescent="0.3">
      <c r="A140" s="222"/>
      <c r="B140" s="544" t="s">
        <v>411</v>
      </c>
      <c r="C140" s="488"/>
      <c r="D140" s="487"/>
      <c r="E140" s="487"/>
      <c r="F140" s="487"/>
      <c r="G140" s="487"/>
      <c r="H140" s="494"/>
      <c r="I140" s="581">
        <v>31892.164510000002</v>
      </c>
      <c r="J140" s="232"/>
      <c r="K140" s="219"/>
      <c r="L140" s="130"/>
      <c r="M140" s="130"/>
      <c r="N140" s="130"/>
      <c r="O140" s="130"/>
      <c r="P140" s="130"/>
      <c r="Q140" s="130"/>
      <c r="R140" s="130"/>
      <c r="S140" s="130"/>
      <c r="T140" s="130"/>
      <c r="U140" s="130"/>
    </row>
    <row r="141" spans="1:21" s="131" customFormat="1" ht="18" customHeight="1" x14ac:dyDescent="0.3">
      <c r="A141" s="222"/>
      <c r="B141" s="544"/>
      <c r="C141" s="488"/>
      <c r="D141" s="487"/>
      <c r="E141" s="487"/>
      <c r="F141" s="487"/>
      <c r="G141" s="487"/>
      <c r="H141" s="494"/>
      <c r="I141" s="571"/>
      <c r="J141" s="232"/>
      <c r="K141" s="219"/>
      <c r="L141" s="130"/>
      <c r="M141" s="130"/>
      <c r="N141" s="130"/>
      <c r="O141" s="130"/>
      <c r="P141" s="130"/>
      <c r="Q141" s="130"/>
      <c r="R141" s="130"/>
      <c r="S141" s="130"/>
      <c r="T141" s="130"/>
      <c r="U141" s="130"/>
    </row>
    <row r="142" spans="1:21" s="131" customFormat="1" ht="18" customHeight="1" x14ac:dyDescent="0.3">
      <c r="A142" s="222"/>
      <c r="B142" s="545" t="s">
        <v>412</v>
      </c>
      <c r="C142" s="488"/>
      <c r="D142" s="487"/>
      <c r="E142" s="487"/>
      <c r="F142" s="487"/>
      <c r="G142" s="487"/>
      <c r="H142" s="494"/>
      <c r="I142" s="580"/>
      <c r="J142" s="232"/>
      <c r="K142" s="219"/>
      <c r="L142" s="130"/>
      <c r="M142" s="130"/>
      <c r="N142" s="130"/>
      <c r="O142" s="130"/>
      <c r="P142" s="130"/>
      <c r="Q142" s="130"/>
      <c r="R142" s="130"/>
      <c r="S142" s="130"/>
      <c r="T142" s="130"/>
      <c r="U142" s="130"/>
    </row>
    <row r="143" spans="1:21" s="131" customFormat="1" ht="30.6" customHeight="1" x14ac:dyDescent="0.3">
      <c r="A143" s="222"/>
      <c r="B143" s="544" t="s">
        <v>413</v>
      </c>
      <c r="C143" s="488"/>
      <c r="D143" s="487"/>
      <c r="E143" s="487"/>
      <c r="F143" s="487"/>
      <c r="G143" s="487"/>
      <c r="H143" s="494"/>
      <c r="I143" s="580">
        <v>-1657592.6269499999</v>
      </c>
      <c r="J143" s="232"/>
      <c r="K143" s="219"/>
      <c r="L143" s="130"/>
      <c r="M143" s="130"/>
      <c r="N143" s="130"/>
      <c r="O143" s="130"/>
      <c r="P143" s="130"/>
      <c r="Q143" s="130"/>
      <c r="R143" s="130"/>
      <c r="S143" s="130"/>
      <c r="T143" s="130"/>
      <c r="U143" s="130"/>
    </row>
    <row r="144" spans="1:21" s="131" customFormat="1" ht="18" customHeight="1" x14ac:dyDescent="0.3">
      <c r="A144" s="222"/>
      <c r="B144" s="544" t="s">
        <v>414</v>
      </c>
      <c r="C144" s="488"/>
      <c r="D144" s="487"/>
      <c r="E144" s="487"/>
      <c r="F144" s="487"/>
      <c r="G144" s="487"/>
      <c r="H144" s="494"/>
      <c r="I144" s="571"/>
      <c r="J144" s="232"/>
      <c r="K144" s="219"/>
      <c r="L144" s="130"/>
      <c r="M144" s="130"/>
      <c r="N144" s="130"/>
      <c r="O144" s="130"/>
      <c r="P144" s="130"/>
      <c r="Q144" s="130"/>
      <c r="R144" s="130"/>
      <c r="S144" s="130"/>
      <c r="T144" s="130"/>
      <c r="U144" s="130"/>
    </row>
    <row r="145" spans="1:21" s="131" customFormat="1" ht="18" customHeight="1" x14ac:dyDescent="0.3">
      <c r="A145" s="222"/>
      <c r="B145" s="545" t="s">
        <v>415</v>
      </c>
      <c r="C145" s="488"/>
      <c r="D145" s="487"/>
      <c r="E145" s="487"/>
      <c r="F145" s="487"/>
      <c r="G145" s="487"/>
      <c r="H145" s="494"/>
      <c r="I145" s="579">
        <f>I133+I135+I143</f>
        <v>928907.22894000029</v>
      </c>
      <c r="J145" s="232"/>
      <c r="K145" s="219"/>
      <c r="L145" s="130"/>
      <c r="M145" s="130"/>
      <c r="N145" s="130"/>
      <c r="O145" s="130"/>
      <c r="P145" s="130"/>
      <c r="Q145" s="130"/>
      <c r="R145" s="130"/>
      <c r="S145" s="130"/>
      <c r="T145" s="130"/>
      <c r="U145" s="130"/>
    </row>
    <row r="146" spans="1:21" s="131" customFormat="1" ht="18" customHeight="1" x14ac:dyDescent="0.3">
      <c r="A146" s="222"/>
      <c r="B146" s="544" t="s">
        <v>416</v>
      </c>
      <c r="C146" s="488"/>
      <c r="D146" s="487"/>
      <c r="E146" s="487"/>
      <c r="F146" s="487"/>
      <c r="G146" s="487"/>
      <c r="H146" s="494"/>
      <c r="I146" s="571">
        <v>0</v>
      </c>
      <c r="J146" s="232"/>
      <c r="K146" s="219"/>
      <c r="L146" s="130"/>
      <c r="M146" s="130"/>
      <c r="N146" s="130"/>
      <c r="O146" s="130"/>
      <c r="P146" s="130"/>
      <c r="Q146" s="130"/>
      <c r="R146" s="130"/>
      <c r="S146" s="130"/>
      <c r="T146" s="130"/>
      <c r="U146" s="130"/>
    </row>
    <row r="147" spans="1:21" s="131" customFormat="1" ht="18" customHeight="1" x14ac:dyDescent="0.3">
      <c r="A147" s="222"/>
      <c r="B147" s="545" t="s">
        <v>417</v>
      </c>
      <c r="C147" s="488"/>
      <c r="D147" s="487"/>
      <c r="E147" s="487"/>
      <c r="F147" s="487"/>
      <c r="G147" s="487"/>
      <c r="H147" s="494"/>
      <c r="I147" s="579">
        <f>I145+I146</f>
        <v>928907.22894000029</v>
      </c>
      <c r="J147" s="232"/>
      <c r="K147" s="219"/>
      <c r="L147" s="130"/>
      <c r="M147" s="130"/>
      <c r="N147" s="130"/>
      <c r="O147" s="130"/>
      <c r="P147" s="130"/>
      <c r="Q147" s="130"/>
      <c r="R147" s="130"/>
      <c r="S147" s="130"/>
      <c r="T147" s="130"/>
      <c r="U147" s="130"/>
    </row>
    <row r="148" spans="1:21" s="131" customFormat="1" ht="18" customHeight="1" x14ac:dyDescent="0.3">
      <c r="A148" s="222"/>
      <c r="B148" s="544" t="s">
        <v>418</v>
      </c>
      <c r="C148" s="488"/>
      <c r="D148" s="487"/>
      <c r="E148" s="487"/>
      <c r="F148" s="487"/>
      <c r="G148" s="487"/>
      <c r="H148" s="494"/>
      <c r="I148" s="580">
        <v>-184470.68700000001</v>
      </c>
      <c r="J148" s="232"/>
      <c r="K148" s="219"/>
      <c r="L148" s="130"/>
      <c r="M148" s="130"/>
      <c r="N148" s="130"/>
      <c r="O148" s="130"/>
      <c r="P148" s="130"/>
      <c r="Q148" s="130"/>
      <c r="R148" s="130"/>
      <c r="S148" s="130"/>
      <c r="T148" s="130"/>
      <c r="U148" s="130"/>
    </row>
    <row r="149" spans="1:21" s="131" customFormat="1" ht="18" customHeight="1" thickBot="1" x14ac:dyDescent="0.35">
      <c r="A149" s="222"/>
      <c r="B149" s="546" t="s">
        <v>419</v>
      </c>
      <c r="C149" s="528"/>
      <c r="D149" s="527"/>
      <c r="E149" s="527"/>
      <c r="F149" s="527"/>
      <c r="G149" s="527"/>
      <c r="H149" s="570"/>
      <c r="I149" s="582">
        <f>I147+I148</f>
        <v>744436.54194000026</v>
      </c>
      <c r="J149" s="232"/>
      <c r="K149" s="219"/>
      <c r="L149" s="130"/>
      <c r="M149" s="130"/>
      <c r="N149" s="130"/>
      <c r="O149" s="130"/>
      <c r="P149" s="130"/>
      <c r="Q149" s="130"/>
      <c r="R149" s="130"/>
      <c r="S149" s="130"/>
      <c r="T149" s="130"/>
      <c r="U149" s="130"/>
    </row>
    <row r="150" spans="1:21" s="131" customFormat="1" ht="13.5" customHeight="1" x14ac:dyDescent="0.3">
      <c r="A150" s="222"/>
      <c r="B150" s="226"/>
      <c r="C150" s="227"/>
      <c r="D150" s="227"/>
      <c r="E150" s="227"/>
      <c r="F150" s="227"/>
      <c r="G150" s="227"/>
      <c r="H150" s="227"/>
      <c r="I150" s="227"/>
      <c r="J150" s="232"/>
      <c r="K150" s="219"/>
      <c r="L150" s="130"/>
      <c r="M150" s="130"/>
      <c r="N150" s="130"/>
      <c r="O150" s="130"/>
      <c r="P150" s="130"/>
      <c r="Q150" s="130"/>
      <c r="R150" s="130"/>
      <c r="S150" s="130"/>
      <c r="T150" s="130"/>
      <c r="U150" s="130"/>
    </row>
    <row r="151" spans="1:21" s="131" customFormat="1" ht="13.5" customHeight="1" x14ac:dyDescent="0.3">
      <c r="A151" s="222"/>
      <c r="B151" s="226"/>
      <c r="C151" s="227"/>
      <c r="D151" s="227"/>
      <c r="E151" s="227"/>
      <c r="F151" s="227"/>
      <c r="G151" s="227"/>
      <c r="H151" s="227"/>
      <c r="I151" s="227"/>
      <c r="J151" s="232"/>
      <c r="K151" s="219"/>
      <c r="L151" s="130"/>
      <c r="M151" s="130"/>
      <c r="N151" s="130"/>
      <c r="O151" s="130"/>
      <c r="P151" s="130"/>
      <c r="Q151" s="130"/>
      <c r="R151" s="130"/>
      <c r="S151" s="130"/>
      <c r="T151" s="130"/>
      <c r="U151" s="130"/>
    </row>
    <row r="152" spans="1:21" s="131" customFormat="1" ht="13.5" customHeight="1" x14ac:dyDescent="0.3">
      <c r="A152" s="222"/>
      <c r="B152" s="139"/>
      <c r="C152" s="139"/>
      <c r="D152" s="139"/>
      <c r="E152" s="227"/>
      <c r="F152" s="227"/>
      <c r="G152" s="227"/>
      <c r="H152" s="227"/>
      <c r="I152" s="227"/>
      <c r="J152" s="232"/>
      <c r="K152" s="219"/>
      <c r="L152" s="130"/>
      <c r="M152" s="130"/>
      <c r="N152" s="130"/>
      <c r="O152" s="130"/>
      <c r="P152" s="130"/>
      <c r="Q152" s="130"/>
      <c r="R152" s="130"/>
      <c r="S152" s="130"/>
      <c r="T152" s="130"/>
      <c r="U152" s="130"/>
    </row>
    <row r="153" spans="1:21" s="131" customFormat="1" ht="13.5" customHeight="1" thickBot="1" x14ac:dyDescent="0.35">
      <c r="A153" s="222"/>
      <c r="B153" s="145"/>
      <c r="C153" s="145"/>
      <c r="D153" s="145"/>
      <c r="E153" s="227"/>
      <c r="F153" s="227"/>
      <c r="G153" s="227"/>
      <c r="H153" s="227"/>
      <c r="I153" s="227"/>
      <c r="J153" s="232"/>
      <c r="K153" s="219"/>
      <c r="L153" s="130"/>
      <c r="M153" s="130"/>
      <c r="N153" s="130"/>
      <c r="O153" s="130"/>
      <c r="P153" s="130"/>
      <c r="Q153" s="130"/>
      <c r="R153" s="130"/>
      <c r="S153" s="130"/>
      <c r="T153" s="130"/>
      <c r="U153" s="130"/>
    </row>
    <row r="154" spans="1:21" ht="18.600000000000001" customHeight="1" thickBot="1" x14ac:dyDescent="0.35">
      <c r="B154" s="229" t="s">
        <v>12</v>
      </c>
      <c r="I154" s="154" t="s">
        <v>204</v>
      </c>
      <c r="J154" s="230"/>
      <c r="L154" s="130"/>
      <c r="M154" s="130"/>
      <c r="N154" s="130"/>
      <c r="O154" s="130"/>
      <c r="P154" s="130"/>
      <c r="Q154" s="130"/>
      <c r="R154" s="130"/>
      <c r="S154" s="130"/>
      <c r="T154" s="130"/>
      <c r="U154" s="130"/>
    </row>
    <row r="155" spans="1:21" s="131" customFormat="1" ht="16.2" customHeight="1" thickBot="1" x14ac:dyDescent="0.35">
      <c r="A155" s="221"/>
      <c r="B155" s="925" t="s">
        <v>312</v>
      </c>
      <c r="C155" s="950">
        <v>2023</v>
      </c>
      <c r="D155" s="951"/>
      <c r="E155" s="951"/>
      <c r="F155" s="951"/>
      <c r="G155" s="951"/>
      <c r="H155" s="951"/>
      <c r="I155" s="952"/>
      <c r="J155" s="231"/>
      <c r="K155" s="219"/>
      <c r="L155" s="130"/>
      <c r="M155" s="130"/>
      <c r="N155" s="130"/>
      <c r="O155" s="130"/>
      <c r="P155" s="130"/>
      <c r="Q155" s="130"/>
      <c r="R155" s="130"/>
      <c r="S155" s="130"/>
      <c r="T155" s="130"/>
      <c r="U155" s="130"/>
    </row>
    <row r="156" spans="1:21" s="131" customFormat="1" ht="17.399999999999999" customHeight="1" thickBot="1" x14ac:dyDescent="0.35">
      <c r="A156" s="129"/>
      <c r="B156" s="926"/>
      <c r="C156" s="900" t="s">
        <v>100</v>
      </c>
      <c r="D156" s="900" t="s">
        <v>101</v>
      </c>
      <c r="E156" s="954" t="s">
        <v>102</v>
      </c>
      <c r="F156" s="955"/>
      <c r="G156" s="854" t="s">
        <v>103</v>
      </c>
      <c r="H156" s="854" t="s">
        <v>104</v>
      </c>
      <c r="I156" s="956" t="s">
        <v>90</v>
      </c>
      <c r="J156" s="231"/>
      <c r="K156" s="949"/>
      <c r="L156" s="130"/>
      <c r="M156" s="130"/>
      <c r="N156" s="130"/>
      <c r="O156" s="130"/>
      <c r="P156" s="130"/>
      <c r="Q156" s="130"/>
      <c r="R156" s="130"/>
      <c r="S156" s="130"/>
      <c r="T156" s="130"/>
      <c r="U156" s="130"/>
    </row>
    <row r="157" spans="1:21" s="131" customFormat="1" ht="18.600000000000001" customHeight="1" thickBot="1" x14ac:dyDescent="0.35">
      <c r="A157" s="129"/>
      <c r="B157" s="926"/>
      <c r="C157" s="906"/>
      <c r="D157" s="953"/>
      <c r="E157" s="273" t="s">
        <v>392</v>
      </c>
      <c r="F157" s="272" t="s">
        <v>393</v>
      </c>
      <c r="G157" s="855"/>
      <c r="H157" s="855"/>
      <c r="I157" s="957"/>
      <c r="J157" s="231"/>
      <c r="K157" s="949"/>
      <c r="L157" s="130"/>
      <c r="M157" s="130"/>
      <c r="N157" s="130"/>
      <c r="O157" s="130"/>
      <c r="P157" s="130"/>
      <c r="Q157" s="130"/>
      <c r="R157" s="130"/>
      <c r="S157" s="130"/>
      <c r="T157" s="130"/>
      <c r="U157" s="130"/>
    </row>
    <row r="158" spans="1:21" s="131" customFormat="1" ht="18" customHeight="1" x14ac:dyDescent="0.3">
      <c r="A158" s="222"/>
      <c r="B158" s="591" t="s">
        <v>394</v>
      </c>
      <c r="C158" s="592">
        <v>5344441</v>
      </c>
      <c r="D158" s="592">
        <v>1048334</v>
      </c>
      <c r="E158" s="592">
        <v>3187589</v>
      </c>
      <c r="F158" s="593">
        <v>7653160</v>
      </c>
      <c r="G158" s="592">
        <v>2470055</v>
      </c>
      <c r="H158" s="594">
        <v>5543284</v>
      </c>
      <c r="I158" s="595">
        <f>SUM(C158:H158)</f>
        <v>25246863</v>
      </c>
      <c r="J158" s="232"/>
      <c r="K158" s="233"/>
      <c r="L158" s="130"/>
      <c r="M158" s="130"/>
      <c r="N158" s="130"/>
      <c r="O158" s="130"/>
      <c r="P158" s="130"/>
      <c r="Q158" s="130"/>
      <c r="R158" s="130"/>
      <c r="S158" s="130"/>
      <c r="T158" s="130"/>
      <c r="U158" s="130"/>
    </row>
    <row r="159" spans="1:21" s="131" customFormat="1" ht="18" customHeight="1" x14ac:dyDescent="0.3">
      <c r="A159" s="222"/>
      <c r="B159" s="544" t="s">
        <v>421</v>
      </c>
      <c r="C159" s="540">
        <v>-243238</v>
      </c>
      <c r="D159" s="540">
        <v>-40803</v>
      </c>
      <c r="E159" s="540">
        <v>0</v>
      </c>
      <c r="F159" s="542">
        <v>-12203</v>
      </c>
      <c r="G159" s="540">
        <v>0</v>
      </c>
      <c r="H159" s="562">
        <v>-44903</v>
      </c>
      <c r="I159" s="571">
        <f>SUM(C159:H159)</f>
        <v>-341147</v>
      </c>
      <c r="J159" s="232"/>
      <c r="K159" s="233"/>
      <c r="L159" s="130"/>
      <c r="M159" s="130"/>
      <c r="N159" s="130"/>
      <c r="O159" s="130"/>
      <c r="P159" s="130"/>
      <c r="Q159" s="130"/>
      <c r="R159" s="130"/>
      <c r="S159" s="130"/>
      <c r="T159" s="130"/>
      <c r="U159" s="130"/>
    </row>
    <row r="160" spans="1:21" s="131" customFormat="1" ht="18" customHeight="1" x14ac:dyDescent="0.25">
      <c r="A160" s="222"/>
      <c r="B160" s="544" t="s">
        <v>396</v>
      </c>
      <c r="C160" s="547">
        <v>-1748648</v>
      </c>
      <c r="D160" s="547">
        <v>-4786</v>
      </c>
      <c r="E160" s="547">
        <v>0</v>
      </c>
      <c r="F160" s="548">
        <v>-92432</v>
      </c>
      <c r="G160" s="547">
        <v>0</v>
      </c>
      <c r="H160" s="563">
        <v>-261570</v>
      </c>
      <c r="I160" s="571">
        <f>SUM(C160:H160)</f>
        <v>-2107436</v>
      </c>
      <c r="J160" s="232"/>
      <c r="K160" s="233"/>
      <c r="L160" s="130"/>
      <c r="M160" s="130"/>
      <c r="N160" s="130"/>
      <c r="O160" s="130"/>
      <c r="P160" s="130"/>
      <c r="Q160" s="130"/>
      <c r="R160" s="130"/>
      <c r="S160" s="130"/>
      <c r="T160" s="130"/>
      <c r="U160" s="130"/>
    </row>
    <row r="161" spans="1:21" s="131" customFormat="1" ht="18" customHeight="1" x14ac:dyDescent="0.25">
      <c r="A161" s="222"/>
      <c r="B161" s="551" t="s">
        <v>397</v>
      </c>
      <c r="C161" s="552">
        <v>-2588744</v>
      </c>
      <c r="D161" s="552">
        <v>-559902</v>
      </c>
      <c r="E161" s="552">
        <v>-96358</v>
      </c>
      <c r="F161" s="553">
        <v>-844947</v>
      </c>
      <c r="G161" s="552">
        <v>-401970</v>
      </c>
      <c r="H161" s="564">
        <v>-3764634</v>
      </c>
      <c r="I161" s="572">
        <f>SUM(C161:H161)</f>
        <v>-8256555</v>
      </c>
      <c r="J161" s="232"/>
      <c r="K161" s="219"/>
      <c r="L161" s="130"/>
      <c r="M161" s="130"/>
      <c r="N161" s="130"/>
      <c r="O161" s="130"/>
      <c r="P161" s="130"/>
      <c r="Q161" s="130"/>
      <c r="R161" s="130"/>
      <c r="S161" s="130"/>
      <c r="T161" s="130"/>
      <c r="U161" s="130"/>
    </row>
    <row r="162" spans="1:21" s="127" customFormat="1" ht="18" customHeight="1" x14ac:dyDescent="0.25">
      <c r="A162" s="223"/>
      <c r="B162" s="573" t="s">
        <v>398</v>
      </c>
      <c r="C162" s="555">
        <f t="shared" ref="C162:I162" si="19">SUM(C158:C161)</f>
        <v>763811</v>
      </c>
      <c r="D162" s="555">
        <f t="shared" si="19"/>
        <v>442843</v>
      </c>
      <c r="E162" s="555">
        <f t="shared" si="19"/>
        <v>3091231</v>
      </c>
      <c r="F162" s="556">
        <f t="shared" si="19"/>
        <v>6703578</v>
      </c>
      <c r="G162" s="555">
        <f t="shared" si="19"/>
        <v>2068085</v>
      </c>
      <c r="H162" s="565">
        <f t="shared" si="19"/>
        <v>1472177</v>
      </c>
      <c r="I162" s="574">
        <f t="shared" si="19"/>
        <v>14541725</v>
      </c>
      <c r="J162" s="232"/>
      <c r="K162" s="234"/>
      <c r="L162" s="130"/>
      <c r="M162" s="130"/>
      <c r="N162" s="130"/>
      <c r="O162" s="130"/>
      <c r="P162" s="130"/>
      <c r="Q162" s="130"/>
      <c r="R162" s="130"/>
      <c r="S162" s="130"/>
      <c r="T162" s="130"/>
      <c r="U162" s="130"/>
    </row>
    <row r="163" spans="1:21" s="131" customFormat="1" ht="18" customHeight="1" x14ac:dyDescent="0.25">
      <c r="A163" s="222"/>
      <c r="B163" s="557" t="s">
        <v>399</v>
      </c>
      <c r="C163" s="558">
        <v>-81982</v>
      </c>
      <c r="D163" s="558">
        <v>10203</v>
      </c>
      <c r="E163" s="558">
        <v>-10062</v>
      </c>
      <c r="F163" s="559">
        <v>160263</v>
      </c>
      <c r="G163" s="558">
        <v>-85913</v>
      </c>
      <c r="H163" s="566">
        <v>-23582</v>
      </c>
      <c r="I163" s="575">
        <f>SUM(C163:H163)</f>
        <v>-31073</v>
      </c>
      <c r="J163" s="232"/>
      <c r="K163" s="219"/>
      <c r="L163" s="130"/>
      <c r="M163" s="130"/>
      <c r="N163" s="130"/>
      <c r="O163" s="130"/>
      <c r="P163" s="130"/>
      <c r="Q163" s="130"/>
      <c r="R163" s="130"/>
      <c r="S163" s="130"/>
      <c r="T163" s="130"/>
      <c r="U163" s="130"/>
    </row>
    <row r="164" spans="1:21" s="127" customFormat="1" ht="18" customHeight="1" x14ac:dyDescent="0.25">
      <c r="A164" s="223"/>
      <c r="B164" s="573" t="s">
        <v>400</v>
      </c>
      <c r="C164" s="555">
        <f t="shared" ref="C164:H164" si="20">SUM(C162+C163)</f>
        <v>681829</v>
      </c>
      <c r="D164" s="555">
        <f t="shared" si="20"/>
        <v>453046</v>
      </c>
      <c r="E164" s="555">
        <f t="shared" si="20"/>
        <v>3081169</v>
      </c>
      <c r="F164" s="556">
        <f t="shared" si="20"/>
        <v>6863841</v>
      </c>
      <c r="G164" s="555">
        <f t="shared" si="20"/>
        <v>1982172</v>
      </c>
      <c r="H164" s="565">
        <f t="shared" si="20"/>
        <v>1448595</v>
      </c>
      <c r="I164" s="574">
        <f>+I162+I163</f>
        <v>14510652</v>
      </c>
      <c r="J164" s="232"/>
      <c r="K164" s="234"/>
      <c r="L164" s="130"/>
      <c r="M164" s="130"/>
      <c r="N164" s="130"/>
      <c r="O164" s="130"/>
      <c r="P164" s="130"/>
      <c r="Q164" s="130"/>
      <c r="R164" s="130"/>
      <c r="S164" s="130"/>
      <c r="T164" s="130"/>
      <c r="U164" s="130"/>
    </row>
    <row r="165" spans="1:21" s="131" customFormat="1" ht="18" customHeight="1" x14ac:dyDescent="0.3">
      <c r="A165" s="222"/>
      <c r="B165" s="554"/>
      <c r="C165" s="560"/>
      <c r="D165" s="560"/>
      <c r="E165" s="560"/>
      <c r="F165" s="561"/>
      <c r="G165" s="560"/>
      <c r="H165" s="567"/>
      <c r="I165" s="576"/>
      <c r="J165" s="232"/>
      <c r="K165" s="129"/>
      <c r="L165" s="130"/>
      <c r="M165" s="130"/>
      <c r="N165" s="130"/>
      <c r="O165" s="130"/>
      <c r="P165" s="130"/>
      <c r="Q165" s="130"/>
      <c r="R165" s="130"/>
      <c r="S165" s="130"/>
      <c r="T165" s="130"/>
      <c r="U165" s="130"/>
    </row>
    <row r="166" spans="1:21" s="131" customFormat="1" ht="18" customHeight="1" x14ac:dyDescent="0.3">
      <c r="A166" s="222"/>
      <c r="B166" s="545" t="s">
        <v>401</v>
      </c>
      <c r="C166" s="541"/>
      <c r="D166" s="541"/>
      <c r="E166" s="541"/>
      <c r="F166" s="543"/>
      <c r="G166" s="541"/>
      <c r="H166" s="568"/>
      <c r="I166" s="571"/>
      <c r="J166" s="232"/>
      <c r="K166" s="219"/>
      <c r="L166" s="130"/>
      <c r="M166" s="130"/>
      <c r="N166" s="130"/>
      <c r="O166" s="130"/>
      <c r="P166" s="130"/>
      <c r="Q166" s="130"/>
      <c r="R166" s="130"/>
      <c r="S166" s="130"/>
      <c r="T166" s="130"/>
      <c r="U166" s="130"/>
    </row>
    <row r="167" spans="1:21" s="131" customFormat="1" ht="18" customHeight="1" x14ac:dyDescent="0.25">
      <c r="A167" s="222"/>
      <c r="B167" s="544" t="s">
        <v>402</v>
      </c>
      <c r="C167" s="549">
        <v>-1146164.4792978</v>
      </c>
      <c r="D167" s="549">
        <v>-144726.29188020001</v>
      </c>
      <c r="E167" s="549">
        <v>-28329.723940800799</v>
      </c>
      <c r="F167" s="550">
        <v>-4664639.1282400014</v>
      </c>
      <c r="G167" s="549">
        <v>-1545741.6930861857</v>
      </c>
      <c r="H167" s="569">
        <v>-710373.84441999998</v>
      </c>
      <c r="I167" s="577">
        <f>SUM(C167:H167)</f>
        <v>-8239975.1608649874</v>
      </c>
      <c r="J167" s="232"/>
      <c r="K167" s="219"/>
      <c r="L167" s="130"/>
      <c r="M167" s="130"/>
      <c r="N167" s="130"/>
      <c r="O167" s="130"/>
      <c r="P167" s="130"/>
      <c r="Q167" s="130"/>
      <c r="R167" s="130"/>
      <c r="S167" s="130"/>
      <c r="T167" s="130"/>
      <c r="U167" s="130"/>
    </row>
    <row r="168" spans="1:21" s="131" customFormat="1" ht="18" customHeight="1" x14ac:dyDescent="0.25">
      <c r="A168" s="222"/>
      <c r="B168" s="544" t="s">
        <v>403</v>
      </c>
      <c r="C168" s="549">
        <v>-561786.20900000003</v>
      </c>
      <c r="D168" s="549">
        <v>-143894.48800000001</v>
      </c>
      <c r="E168" s="549">
        <v>-13243.557000000001</v>
      </c>
      <c r="F168" s="550">
        <v>-1153994.2080000001</v>
      </c>
      <c r="G168" s="549">
        <v>-192138.31899999999</v>
      </c>
      <c r="H168" s="569">
        <v>-314671.51799999998</v>
      </c>
      <c r="I168" s="577">
        <f>SUM(C168:H168)</f>
        <v>-2379728.2990000001</v>
      </c>
      <c r="J168" s="232"/>
      <c r="K168" s="219"/>
      <c r="L168" s="130"/>
      <c r="M168" s="130"/>
      <c r="N168" s="130"/>
      <c r="O168" s="130"/>
      <c r="P168" s="130"/>
      <c r="Q168" s="130"/>
      <c r="R168" s="130"/>
      <c r="S168" s="130"/>
      <c r="T168" s="130"/>
      <c r="U168" s="130"/>
    </row>
    <row r="169" spans="1:21" s="131" customFormat="1" ht="18" customHeight="1" x14ac:dyDescent="0.25">
      <c r="A169" s="222"/>
      <c r="B169" s="551" t="s">
        <v>404</v>
      </c>
      <c r="C169" s="583"/>
      <c r="D169" s="583"/>
      <c r="E169" s="583"/>
      <c r="F169" s="584"/>
      <c r="G169" s="583"/>
      <c r="H169" s="585"/>
      <c r="I169" s="586"/>
      <c r="J169" s="237"/>
      <c r="K169" s="235"/>
      <c r="L169" s="130"/>
      <c r="M169" s="130"/>
      <c r="N169" s="130"/>
      <c r="O169" s="130"/>
      <c r="P169" s="130"/>
      <c r="Q169" s="130"/>
      <c r="R169" s="130"/>
      <c r="S169" s="130"/>
      <c r="T169" s="130"/>
      <c r="U169" s="130"/>
    </row>
    <row r="170" spans="1:21" s="127" customFormat="1" ht="18" customHeight="1" x14ac:dyDescent="0.25">
      <c r="A170" s="223"/>
      <c r="B170" s="596" t="s">
        <v>405</v>
      </c>
      <c r="C170" s="648">
        <f t="shared" ref="C170:H170" si="21">SUM(C164:C169)</f>
        <v>-1026121.6882978</v>
      </c>
      <c r="D170" s="648">
        <f t="shared" si="21"/>
        <v>164425.22011979995</v>
      </c>
      <c r="E170" s="648">
        <f t="shared" si="21"/>
        <v>3039595.7190591991</v>
      </c>
      <c r="F170" s="649">
        <f t="shared" si="21"/>
        <v>1045207.6637599985</v>
      </c>
      <c r="G170" s="648">
        <f t="shared" si="21"/>
        <v>244291.98791381429</v>
      </c>
      <c r="H170" s="650">
        <f t="shared" si="21"/>
        <v>423549.63758000004</v>
      </c>
      <c r="I170" s="651">
        <f>+I164+I167+I168+I169</f>
        <v>3890948.5401350125</v>
      </c>
      <c r="J170" s="232"/>
      <c r="K170" s="234"/>
      <c r="L170" s="137"/>
      <c r="M170" s="137"/>
      <c r="N170" s="137"/>
      <c r="O170" s="137"/>
      <c r="P170" s="137"/>
      <c r="Q170" s="137"/>
      <c r="R170" s="137"/>
      <c r="S170" s="137"/>
      <c r="T170" s="137"/>
      <c r="U170" s="137"/>
    </row>
    <row r="171" spans="1:21" s="131" customFormat="1" ht="18" customHeight="1" x14ac:dyDescent="0.3">
      <c r="A171" s="222"/>
      <c r="B171" s="587"/>
      <c r="C171" s="489"/>
      <c r="D171" s="491"/>
      <c r="E171" s="491"/>
      <c r="F171" s="491"/>
      <c r="G171" s="491"/>
      <c r="H171" s="493"/>
      <c r="I171" s="578"/>
      <c r="J171" s="232"/>
      <c r="K171" s="219"/>
      <c r="L171" s="130"/>
      <c r="M171" s="130"/>
      <c r="N171" s="130"/>
      <c r="O171" s="130"/>
      <c r="P171" s="130"/>
      <c r="Q171" s="130"/>
      <c r="R171" s="130"/>
      <c r="S171" s="130"/>
      <c r="T171" s="130"/>
      <c r="U171" s="130"/>
    </row>
    <row r="172" spans="1:21" s="131" customFormat="1" ht="18" customHeight="1" x14ac:dyDescent="0.3">
      <c r="A172" s="222"/>
      <c r="B172" s="545" t="s">
        <v>406</v>
      </c>
      <c r="C172" s="488"/>
      <c r="D172" s="487"/>
      <c r="E172" s="487"/>
      <c r="F172" s="487"/>
      <c r="G172" s="487"/>
      <c r="H172" s="494"/>
      <c r="I172" s="579">
        <f>SUM(I173:I177)</f>
        <v>5253053</v>
      </c>
      <c r="J172" s="232"/>
      <c r="K172" s="219"/>
      <c r="L172" s="130"/>
      <c r="M172" s="130"/>
      <c r="N172" s="130"/>
      <c r="O172" s="130"/>
      <c r="P172" s="130"/>
      <c r="Q172" s="130"/>
      <c r="R172" s="130"/>
      <c r="S172" s="130"/>
      <c r="T172" s="130"/>
      <c r="U172" s="130"/>
    </row>
    <row r="173" spans="1:21" s="131" customFormat="1" ht="18" customHeight="1" x14ac:dyDescent="0.3">
      <c r="A173" s="222"/>
      <c r="B173" s="544" t="s">
        <v>407</v>
      </c>
      <c r="C173" s="488"/>
      <c r="D173" s="487"/>
      <c r="E173" s="487"/>
      <c r="F173" s="487"/>
      <c r="G173" s="487"/>
      <c r="H173" s="494"/>
      <c r="I173" s="580">
        <v>1123156</v>
      </c>
      <c r="J173" s="232"/>
      <c r="K173" s="219"/>
      <c r="L173" s="130"/>
      <c r="M173" s="130"/>
      <c r="N173" s="130"/>
      <c r="O173" s="130"/>
      <c r="P173" s="130"/>
      <c r="Q173" s="130"/>
      <c r="R173" s="130"/>
      <c r="S173" s="130"/>
      <c r="T173" s="130"/>
      <c r="U173" s="130"/>
    </row>
    <row r="174" spans="1:21" s="131" customFormat="1" ht="18" customHeight="1" x14ac:dyDescent="0.3">
      <c r="A174" s="222"/>
      <c r="B174" s="544" t="s">
        <v>408</v>
      </c>
      <c r="C174" s="488"/>
      <c r="D174" s="487"/>
      <c r="E174" s="487"/>
      <c r="F174" s="487"/>
      <c r="G174" s="487"/>
      <c r="H174" s="494"/>
      <c r="I174" s="580">
        <v>4085847</v>
      </c>
      <c r="J174" s="232"/>
      <c r="K174" s="219"/>
      <c r="L174" s="130"/>
      <c r="M174" s="130"/>
      <c r="N174" s="130"/>
      <c r="O174" s="130"/>
      <c r="P174" s="130"/>
      <c r="Q174" s="130"/>
      <c r="R174" s="130"/>
      <c r="S174" s="130"/>
      <c r="T174" s="130"/>
      <c r="U174" s="130"/>
    </row>
    <row r="175" spans="1:21" s="131" customFormat="1" ht="18" customHeight="1" x14ac:dyDescent="0.3">
      <c r="A175" s="222"/>
      <c r="B175" s="544" t="s">
        <v>409</v>
      </c>
      <c r="C175" s="488"/>
      <c r="D175" s="487"/>
      <c r="E175" s="487"/>
      <c r="F175" s="487"/>
      <c r="G175" s="487"/>
      <c r="H175" s="494"/>
      <c r="I175" s="581">
        <v>37550</v>
      </c>
      <c r="J175" s="232"/>
      <c r="K175" s="219"/>
      <c r="L175" s="130"/>
      <c r="M175" s="130"/>
      <c r="N175" s="130"/>
      <c r="O175" s="130"/>
      <c r="P175" s="130"/>
      <c r="Q175" s="130"/>
      <c r="R175" s="130"/>
      <c r="S175" s="130"/>
      <c r="T175" s="130"/>
      <c r="U175" s="130"/>
    </row>
    <row r="176" spans="1:21" s="131" customFormat="1" ht="18" customHeight="1" x14ac:dyDescent="0.3">
      <c r="A176" s="222"/>
      <c r="B176" s="544" t="s">
        <v>410</v>
      </c>
      <c r="C176" s="488"/>
      <c r="D176" s="487"/>
      <c r="E176" s="487"/>
      <c r="F176" s="487"/>
      <c r="G176" s="487"/>
      <c r="H176" s="494"/>
      <c r="I176" s="581">
        <v>6500</v>
      </c>
      <c r="J176" s="232"/>
      <c r="K176" s="219"/>
      <c r="L176" s="130"/>
      <c r="M176" s="130"/>
      <c r="N176" s="130"/>
      <c r="O176" s="130"/>
      <c r="P176" s="130"/>
      <c r="Q176" s="130"/>
      <c r="R176" s="130"/>
      <c r="S176" s="130"/>
      <c r="T176" s="130"/>
      <c r="U176" s="130"/>
    </row>
    <row r="177" spans="1:21" s="131" customFormat="1" ht="18" customHeight="1" x14ac:dyDescent="0.3">
      <c r="A177" s="222"/>
      <c r="B177" s="544" t="s">
        <v>411</v>
      </c>
      <c r="C177" s="488"/>
      <c r="D177" s="487"/>
      <c r="E177" s="487"/>
      <c r="F177" s="487"/>
      <c r="G177" s="487"/>
      <c r="H177" s="494"/>
      <c r="I177" s="581"/>
      <c r="J177" s="232"/>
      <c r="K177" s="219"/>
      <c r="L177" s="130"/>
      <c r="M177" s="130"/>
      <c r="N177" s="130"/>
      <c r="O177" s="130"/>
      <c r="P177" s="130"/>
      <c r="Q177" s="130"/>
      <c r="R177" s="130"/>
      <c r="S177" s="130"/>
      <c r="T177" s="130"/>
      <c r="U177" s="130"/>
    </row>
    <row r="178" spans="1:21" s="131" customFormat="1" ht="18" customHeight="1" x14ac:dyDescent="0.3">
      <c r="A178" s="222"/>
      <c r="B178" s="544"/>
      <c r="C178" s="488"/>
      <c r="D178" s="487"/>
      <c r="E178" s="487"/>
      <c r="F178" s="487"/>
      <c r="G178" s="487"/>
      <c r="H178" s="494"/>
      <c r="I178" s="571"/>
      <c r="J178" s="232"/>
      <c r="K178" s="219"/>
      <c r="L178" s="130"/>
      <c r="M178" s="130"/>
      <c r="N178" s="130"/>
      <c r="O178" s="130"/>
      <c r="P178" s="130"/>
      <c r="Q178" s="130"/>
      <c r="R178" s="130"/>
      <c r="S178" s="130"/>
      <c r="T178" s="130"/>
      <c r="U178" s="130"/>
    </row>
    <row r="179" spans="1:21" s="131" customFormat="1" ht="18" customHeight="1" x14ac:dyDescent="0.3">
      <c r="A179" s="222"/>
      <c r="B179" s="545" t="s">
        <v>412</v>
      </c>
      <c r="C179" s="488"/>
      <c r="D179" s="487"/>
      <c r="E179" s="487"/>
      <c r="F179" s="487"/>
      <c r="G179" s="487"/>
      <c r="H179" s="494"/>
      <c r="I179" s="580"/>
      <c r="J179" s="232"/>
      <c r="K179" s="219"/>
      <c r="L179" s="130"/>
      <c r="M179" s="130"/>
      <c r="N179" s="130"/>
      <c r="O179" s="130"/>
      <c r="P179" s="130"/>
      <c r="Q179" s="130"/>
      <c r="R179" s="130"/>
      <c r="S179" s="130"/>
      <c r="T179" s="130"/>
      <c r="U179" s="130"/>
    </row>
    <row r="180" spans="1:21" s="131" customFormat="1" ht="28.95" customHeight="1" x14ac:dyDescent="0.3">
      <c r="A180" s="222"/>
      <c r="B180" s="544" t="s">
        <v>413</v>
      </c>
      <c r="C180" s="488"/>
      <c r="D180" s="487"/>
      <c r="E180" s="487"/>
      <c r="F180" s="487"/>
      <c r="G180" s="487"/>
      <c r="H180" s="494"/>
      <c r="I180" s="580">
        <v>-5008307</v>
      </c>
      <c r="J180" s="232"/>
      <c r="K180" s="219"/>
      <c r="L180" s="130"/>
      <c r="M180" s="130"/>
      <c r="N180" s="130"/>
      <c r="O180" s="130"/>
      <c r="P180" s="130"/>
      <c r="Q180" s="130"/>
      <c r="R180" s="130"/>
      <c r="S180" s="130"/>
      <c r="T180" s="130"/>
      <c r="U180" s="130"/>
    </row>
    <row r="181" spans="1:21" s="131" customFormat="1" ht="18" customHeight="1" x14ac:dyDescent="0.3">
      <c r="A181" s="222"/>
      <c r="B181" s="544" t="s">
        <v>414</v>
      </c>
      <c r="C181" s="488"/>
      <c r="D181" s="487"/>
      <c r="E181" s="487"/>
      <c r="F181" s="487"/>
      <c r="G181" s="487"/>
      <c r="H181" s="494"/>
      <c r="I181" s="571"/>
      <c r="J181" s="232"/>
      <c r="K181" s="219"/>
      <c r="L181" s="130"/>
      <c r="M181" s="130"/>
      <c r="N181" s="130"/>
      <c r="O181" s="130"/>
      <c r="P181" s="130"/>
      <c r="Q181" s="130"/>
      <c r="R181" s="130"/>
      <c r="S181" s="130"/>
      <c r="T181" s="130"/>
      <c r="U181" s="130"/>
    </row>
    <row r="182" spans="1:21" s="131" customFormat="1" ht="18" customHeight="1" x14ac:dyDescent="0.3">
      <c r="A182" s="222"/>
      <c r="B182" s="545" t="s">
        <v>415</v>
      </c>
      <c r="C182" s="488"/>
      <c r="D182" s="487"/>
      <c r="E182" s="487"/>
      <c r="F182" s="487"/>
      <c r="G182" s="487"/>
      <c r="H182" s="494"/>
      <c r="I182" s="579">
        <f>I170+I172+I180</f>
        <v>4135694.5401350129</v>
      </c>
      <c r="J182" s="232"/>
      <c r="K182" s="219"/>
      <c r="L182" s="130"/>
      <c r="M182" s="130"/>
      <c r="N182" s="130"/>
      <c r="O182" s="130"/>
      <c r="P182" s="130"/>
      <c r="Q182" s="130"/>
      <c r="R182" s="130"/>
      <c r="S182" s="130"/>
      <c r="T182" s="130"/>
      <c r="U182" s="130"/>
    </row>
    <row r="183" spans="1:21" s="131" customFormat="1" ht="18" customHeight="1" x14ac:dyDescent="0.3">
      <c r="A183" s="222"/>
      <c r="B183" s="544" t="s">
        <v>416</v>
      </c>
      <c r="C183" s="488"/>
      <c r="D183" s="487"/>
      <c r="E183" s="487"/>
      <c r="F183" s="487"/>
      <c r="G183" s="487"/>
      <c r="H183" s="494"/>
      <c r="I183" s="571">
        <v>-57439</v>
      </c>
      <c r="J183" s="232"/>
      <c r="K183" s="219"/>
      <c r="L183" s="130"/>
      <c r="M183" s="130"/>
      <c r="N183" s="130"/>
      <c r="O183" s="130"/>
      <c r="P183" s="130"/>
      <c r="Q183" s="130"/>
      <c r="R183" s="130"/>
      <c r="S183" s="130"/>
      <c r="T183" s="130"/>
      <c r="U183" s="130"/>
    </row>
    <row r="184" spans="1:21" s="131" customFormat="1" ht="18" customHeight="1" x14ac:dyDescent="0.3">
      <c r="A184" s="222"/>
      <c r="B184" s="545" t="s">
        <v>417</v>
      </c>
      <c r="C184" s="488"/>
      <c r="D184" s="487"/>
      <c r="E184" s="487"/>
      <c r="F184" s="487"/>
      <c r="G184" s="487"/>
      <c r="H184" s="494"/>
      <c r="I184" s="579">
        <f>I182+I183</f>
        <v>4078255.5401350129</v>
      </c>
      <c r="J184" s="232"/>
      <c r="K184" s="219"/>
      <c r="L184" s="130"/>
      <c r="M184" s="130"/>
      <c r="N184" s="130"/>
      <c r="O184" s="130"/>
      <c r="P184" s="130"/>
      <c r="Q184" s="130"/>
      <c r="R184" s="130"/>
      <c r="S184" s="130"/>
      <c r="T184" s="130"/>
      <c r="U184" s="130"/>
    </row>
    <row r="185" spans="1:21" s="131" customFormat="1" ht="18" customHeight="1" x14ac:dyDescent="0.3">
      <c r="A185" s="222"/>
      <c r="B185" s="544" t="s">
        <v>418</v>
      </c>
      <c r="C185" s="488"/>
      <c r="D185" s="487"/>
      <c r="E185" s="487"/>
      <c r="F185" s="487"/>
      <c r="G185" s="487"/>
      <c r="H185" s="494"/>
      <c r="I185" s="580">
        <v>-355251</v>
      </c>
      <c r="J185" s="232"/>
      <c r="K185" s="219"/>
      <c r="L185" s="130"/>
      <c r="M185" s="130"/>
      <c r="N185" s="130"/>
      <c r="O185" s="130"/>
      <c r="P185" s="130"/>
      <c r="Q185" s="130"/>
      <c r="R185" s="130"/>
      <c r="S185" s="130"/>
      <c r="T185" s="130"/>
      <c r="U185" s="130"/>
    </row>
    <row r="186" spans="1:21" s="131" customFormat="1" ht="18" customHeight="1" thickBot="1" x14ac:dyDescent="0.35">
      <c r="A186" s="222"/>
      <c r="B186" s="546" t="s">
        <v>419</v>
      </c>
      <c r="C186" s="528"/>
      <c r="D186" s="527"/>
      <c r="E186" s="527"/>
      <c r="F186" s="527"/>
      <c r="G186" s="527"/>
      <c r="H186" s="570"/>
      <c r="I186" s="582">
        <f>I184+I185</f>
        <v>3723004.5401350129</v>
      </c>
      <c r="J186" s="232"/>
      <c r="K186" s="219"/>
      <c r="L186" s="130"/>
      <c r="M186" s="130"/>
      <c r="N186" s="130"/>
      <c r="O186" s="130"/>
      <c r="P186" s="130"/>
      <c r="Q186" s="130"/>
      <c r="R186" s="130"/>
      <c r="S186" s="130"/>
      <c r="T186" s="130"/>
      <c r="U186" s="130"/>
    </row>
    <row r="187" spans="1:21" s="131" customFormat="1" ht="13.5" customHeight="1" x14ac:dyDescent="0.3">
      <c r="A187" s="222"/>
      <c r="B187" s="191"/>
      <c r="C187" s="236"/>
      <c r="D187" s="236"/>
      <c r="E187" s="236"/>
      <c r="F187" s="236"/>
      <c r="G187" s="236"/>
      <c r="H187" s="236"/>
      <c r="I187" s="163"/>
      <c r="J187" s="232"/>
      <c r="K187" s="219"/>
      <c r="L187" s="130"/>
      <c r="M187" s="130"/>
      <c r="N187" s="130"/>
      <c r="O187" s="130"/>
      <c r="P187" s="130"/>
      <c r="Q187" s="130"/>
      <c r="R187" s="130"/>
      <c r="S187" s="130"/>
      <c r="T187" s="130"/>
      <c r="U187" s="130"/>
    </row>
    <row r="188" spans="1:21" s="131" customFormat="1" ht="13.5" customHeight="1" x14ac:dyDescent="0.3">
      <c r="A188" s="222"/>
      <c r="B188" s="139"/>
      <c r="C188" s="139"/>
      <c r="D188" s="139"/>
      <c r="E188" s="227"/>
      <c r="F188" s="227"/>
      <c r="G188" s="227"/>
      <c r="H188" s="127"/>
      <c r="I188" s="227"/>
      <c r="J188" s="232"/>
      <c r="K188" s="219"/>
      <c r="L188" s="130"/>
      <c r="M188" s="130"/>
      <c r="N188" s="130"/>
      <c r="O188" s="130"/>
      <c r="P188" s="130"/>
      <c r="Q188" s="130"/>
      <c r="R188" s="130"/>
      <c r="S188" s="130"/>
      <c r="T188" s="130"/>
      <c r="U188" s="130"/>
    </row>
    <row r="189" spans="1:21" s="131" customFormat="1" ht="13.5" customHeight="1" thickBot="1" x14ac:dyDescent="0.35">
      <c r="A189" s="222"/>
      <c r="B189" s="145"/>
      <c r="C189" s="145"/>
      <c r="D189" s="145"/>
      <c r="E189" s="227"/>
      <c r="F189" s="227"/>
      <c r="G189" s="227"/>
      <c r="H189" s="127"/>
      <c r="I189" s="227"/>
      <c r="J189" s="232"/>
      <c r="K189" s="219"/>
      <c r="L189" s="130"/>
      <c r="M189" s="130"/>
      <c r="N189" s="130"/>
      <c r="O189" s="130"/>
      <c r="P189" s="130"/>
      <c r="Q189" s="130"/>
      <c r="R189" s="130"/>
      <c r="S189" s="130"/>
      <c r="T189" s="130"/>
      <c r="U189" s="130"/>
    </row>
    <row r="190" spans="1:21" ht="18" customHeight="1" thickBot="1" x14ac:dyDescent="0.35">
      <c r="B190" s="229" t="s">
        <v>16</v>
      </c>
      <c r="H190" s="146"/>
      <c r="I190" s="154" t="s">
        <v>204</v>
      </c>
      <c r="J190" s="230"/>
      <c r="L190" s="130"/>
      <c r="M190" s="130"/>
      <c r="N190" s="130"/>
      <c r="O190" s="130"/>
      <c r="P190" s="130"/>
      <c r="Q190" s="130"/>
      <c r="R190" s="130"/>
      <c r="S190" s="130"/>
      <c r="T190" s="130"/>
      <c r="U190" s="130"/>
    </row>
    <row r="191" spans="1:21" s="131" customFormat="1" ht="18.600000000000001" customHeight="1" thickBot="1" x14ac:dyDescent="0.35">
      <c r="A191" s="221"/>
      <c r="B191" s="925" t="s">
        <v>312</v>
      </c>
      <c r="C191" s="950">
        <v>2023</v>
      </c>
      <c r="D191" s="951"/>
      <c r="E191" s="951"/>
      <c r="F191" s="951"/>
      <c r="G191" s="951"/>
      <c r="H191" s="951"/>
      <c r="I191" s="952"/>
      <c r="J191" s="231"/>
      <c r="K191" s="219"/>
      <c r="L191" s="130"/>
      <c r="M191" s="130"/>
      <c r="N191" s="130"/>
      <c r="O191" s="130"/>
      <c r="P191" s="130"/>
      <c r="Q191" s="130"/>
      <c r="R191" s="130"/>
      <c r="S191" s="130"/>
      <c r="T191" s="130"/>
      <c r="U191" s="130"/>
    </row>
    <row r="192" spans="1:21" s="131" customFormat="1" ht="18" customHeight="1" thickBot="1" x14ac:dyDescent="0.35">
      <c r="A192" s="129"/>
      <c r="B192" s="926"/>
      <c r="C192" s="900" t="s">
        <v>100</v>
      </c>
      <c r="D192" s="900" t="s">
        <v>101</v>
      </c>
      <c r="E192" s="954" t="s">
        <v>102</v>
      </c>
      <c r="F192" s="955"/>
      <c r="G192" s="854" t="s">
        <v>103</v>
      </c>
      <c r="H192" s="854" t="s">
        <v>104</v>
      </c>
      <c r="I192" s="956" t="s">
        <v>90</v>
      </c>
      <c r="J192" s="231"/>
      <c r="K192" s="949"/>
      <c r="L192" s="130"/>
      <c r="M192" s="130"/>
      <c r="N192" s="130"/>
      <c r="O192" s="130"/>
      <c r="P192" s="130"/>
      <c r="Q192" s="130"/>
      <c r="R192" s="130"/>
      <c r="S192" s="130"/>
      <c r="T192" s="130"/>
      <c r="U192" s="130"/>
    </row>
    <row r="193" spans="1:21" s="131" customFormat="1" ht="19.95" customHeight="1" thickBot="1" x14ac:dyDescent="0.35">
      <c r="A193" s="129"/>
      <c r="B193" s="926"/>
      <c r="C193" s="906"/>
      <c r="D193" s="953"/>
      <c r="E193" s="273" t="s">
        <v>392</v>
      </c>
      <c r="F193" s="272" t="s">
        <v>393</v>
      </c>
      <c r="G193" s="855"/>
      <c r="H193" s="855"/>
      <c r="I193" s="957"/>
      <c r="J193" s="231"/>
      <c r="K193" s="949"/>
      <c r="L193" s="130"/>
      <c r="M193" s="130"/>
      <c r="N193" s="130"/>
      <c r="O193" s="130"/>
      <c r="P193" s="130"/>
      <c r="Q193" s="130"/>
      <c r="R193" s="130"/>
      <c r="S193" s="130"/>
      <c r="T193" s="130"/>
      <c r="U193" s="130"/>
    </row>
    <row r="194" spans="1:21" s="131" customFormat="1" ht="18" customHeight="1" x14ac:dyDescent="0.3">
      <c r="A194" s="222"/>
      <c r="B194" s="591" t="s">
        <v>394</v>
      </c>
      <c r="C194" s="592">
        <v>318851.65500000003</v>
      </c>
      <c r="D194" s="592">
        <v>40252.053999999996</v>
      </c>
      <c r="E194" s="592">
        <v>251394.88388000004</v>
      </c>
      <c r="F194" s="593">
        <v>3339960.6001200001</v>
      </c>
      <c r="G194" s="592">
        <v>219574.18746000002</v>
      </c>
      <c r="H194" s="594">
        <v>368523.8</v>
      </c>
      <c r="I194" s="595">
        <f t="shared" ref="I194:I199" si="22">SUM(C194:H194)</f>
        <v>4538557.1804600004</v>
      </c>
      <c r="J194" s="232"/>
      <c r="K194" s="233"/>
      <c r="L194" s="130"/>
      <c r="M194" s="130"/>
      <c r="N194" s="130"/>
      <c r="O194" s="130"/>
      <c r="P194" s="130"/>
      <c r="Q194" s="130"/>
      <c r="R194" s="130"/>
      <c r="S194" s="130"/>
      <c r="T194" s="130"/>
      <c r="U194" s="130"/>
    </row>
    <row r="195" spans="1:21" s="131" customFormat="1" ht="18" customHeight="1" x14ac:dyDescent="0.3">
      <c r="A195" s="222"/>
      <c r="B195" s="544" t="s">
        <v>421</v>
      </c>
      <c r="C195" s="540"/>
      <c r="D195" s="540"/>
      <c r="E195" s="540"/>
      <c r="F195" s="542"/>
      <c r="G195" s="540"/>
      <c r="H195" s="562"/>
      <c r="I195" s="571">
        <f t="shared" si="22"/>
        <v>0</v>
      </c>
      <c r="J195" s="232"/>
      <c r="K195" s="233"/>
      <c r="L195" s="130"/>
      <c r="M195" s="130"/>
      <c r="N195" s="130"/>
      <c r="O195" s="130"/>
      <c r="P195" s="130"/>
      <c r="Q195" s="130"/>
      <c r="R195" s="130"/>
      <c r="S195" s="130"/>
      <c r="T195" s="130"/>
      <c r="U195" s="130"/>
    </row>
    <row r="196" spans="1:21" s="131" customFormat="1" ht="18" customHeight="1" x14ac:dyDescent="0.25">
      <c r="A196" s="222"/>
      <c r="B196" s="544" t="s">
        <v>396</v>
      </c>
      <c r="C196" s="547">
        <v>-112883.329</v>
      </c>
      <c r="D196" s="547">
        <v>-3006.1039999999998</v>
      </c>
      <c r="E196" s="547">
        <v>-6507.7020400000001</v>
      </c>
      <c r="F196" s="548">
        <v>-86459.469960000002</v>
      </c>
      <c r="G196" s="547">
        <v>0</v>
      </c>
      <c r="H196" s="563">
        <v>-18936.643</v>
      </c>
      <c r="I196" s="571">
        <f t="shared" si="22"/>
        <v>-227793.24800000002</v>
      </c>
      <c r="J196" s="232"/>
      <c r="K196" s="233"/>
      <c r="L196" s="130"/>
      <c r="M196" s="130"/>
      <c r="N196" s="130"/>
      <c r="O196" s="130"/>
      <c r="P196" s="130"/>
      <c r="Q196" s="130"/>
      <c r="R196" s="130"/>
      <c r="S196" s="130"/>
      <c r="T196" s="130"/>
      <c r="U196" s="130"/>
    </row>
    <row r="197" spans="1:21" s="131" customFormat="1" ht="18" customHeight="1" x14ac:dyDescent="0.25">
      <c r="A197" s="222"/>
      <c r="B197" s="551" t="s">
        <v>397</v>
      </c>
      <c r="C197" s="552">
        <v>-150617.25399999999</v>
      </c>
      <c r="D197" s="552">
        <v>-26975.780999999999</v>
      </c>
      <c r="E197" s="552">
        <v>-12741.78556</v>
      </c>
      <c r="F197" s="553">
        <v>-169283.72244000001</v>
      </c>
      <c r="G197" s="552">
        <v>0</v>
      </c>
      <c r="H197" s="564">
        <v>-135248.42499999999</v>
      </c>
      <c r="I197" s="572">
        <f t="shared" si="22"/>
        <v>-494866.96799999994</v>
      </c>
      <c r="J197" s="232"/>
      <c r="K197" s="219"/>
      <c r="L197" s="130"/>
      <c r="M197" s="130"/>
      <c r="N197" s="130"/>
      <c r="O197" s="130"/>
      <c r="P197" s="130"/>
      <c r="Q197" s="130"/>
      <c r="R197" s="130"/>
      <c r="S197" s="130"/>
      <c r="T197" s="130"/>
      <c r="U197" s="130"/>
    </row>
    <row r="198" spans="1:21" s="127" customFormat="1" ht="18" customHeight="1" x14ac:dyDescent="0.25">
      <c r="A198" s="223"/>
      <c r="B198" s="573" t="s">
        <v>398</v>
      </c>
      <c r="C198" s="555">
        <f t="shared" ref="C198:H198" si="23">SUM(C194:C197)</f>
        <v>55351.072000000044</v>
      </c>
      <c r="D198" s="555">
        <f t="shared" si="23"/>
        <v>10270.168999999998</v>
      </c>
      <c r="E198" s="555">
        <f t="shared" si="23"/>
        <v>232145.39628000004</v>
      </c>
      <c r="F198" s="556">
        <f t="shared" si="23"/>
        <v>3084217.40772</v>
      </c>
      <c r="G198" s="555">
        <f t="shared" si="23"/>
        <v>219574.18746000002</v>
      </c>
      <c r="H198" s="565">
        <f t="shared" si="23"/>
        <v>214338.73200000002</v>
      </c>
      <c r="I198" s="574">
        <f t="shared" si="22"/>
        <v>3815896.9644599999</v>
      </c>
      <c r="J198" s="232"/>
      <c r="K198" s="234"/>
      <c r="L198" s="130"/>
      <c r="M198" s="130"/>
      <c r="N198" s="130"/>
      <c r="O198" s="130"/>
      <c r="P198" s="130"/>
      <c r="Q198" s="130"/>
      <c r="R198" s="130"/>
      <c r="S198" s="130"/>
      <c r="T198" s="130"/>
      <c r="U198" s="130"/>
    </row>
    <row r="199" spans="1:21" s="131" customFormat="1" ht="18" customHeight="1" x14ac:dyDescent="0.25">
      <c r="A199" s="222"/>
      <c r="B199" s="557" t="s">
        <v>399</v>
      </c>
      <c r="C199" s="558">
        <v>10439.44</v>
      </c>
      <c r="D199" s="558">
        <v>2546.4279999999999</v>
      </c>
      <c r="E199" s="558"/>
      <c r="F199" s="559">
        <v>330354.25799999997</v>
      </c>
      <c r="G199" s="558">
        <v>-55404.4836</v>
      </c>
      <c r="H199" s="566">
        <v>2637.7180899999998</v>
      </c>
      <c r="I199" s="575">
        <f t="shared" si="22"/>
        <v>290573.36048999999</v>
      </c>
      <c r="J199" s="232"/>
      <c r="K199" s="219"/>
      <c r="L199" s="130"/>
      <c r="M199" s="130"/>
      <c r="N199" s="130"/>
      <c r="O199" s="130"/>
      <c r="P199" s="130"/>
      <c r="Q199" s="130"/>
      <c r="R199" s="130"/>
      <c r="S199" s="130"/>
      <c r="T199" s="130"/>
      <c r="U199" s="130"/>
    </row>
    <row r="200" spans="1:21" s="127" customFormat="1" ht="18" customHeight="1" x14ac:dyDescent="0.25">
      <c r="A200" s="223"/>
      <c r="B200" s="573" t="s">
        <v>400</v>
      </c>
      <c r="C200" s="555">
        <f t="shared" ref="C200:H200" si="24">SUM(C198+C199)</f>
        <v>65790.512000000046</v>
      </c>
      <c r="D200" s="555">
        <f t="shared" si="24"/>
        <v>12816.596999999998</v>
      </c>
      <c r="E200" s="555">
        <f t="shared" si="24"/>
        <v>232145.39628000004</v>
      </c>
      <c r="F200" s="556">
        <f t="shared" si="24"/>
        <v>3414571.6657199999</v>
      </c>
      <c r="G200" s="555">
        <f t="shared" si="24"/>
        <v>164169.70386000001</v>
      </c>
      <c r="H200" s="565">
        <f t="shared" si="24"/>
        <v>216976.45009000003</v>
      </c>
      <c r="I200" s="574">
        <f>+I198+I199</f>
        <v>4106470.3249499998</v>
      </c>
      <c r="J200" s="232"/>
      <c r="K200" s="234"/>
      <c r="L200" s="130"/>
      <c r="M200" s="130"/>
      <c r="N200" s="130"/>
      <c r="O200" s="130"/>
      <c r="P200" s="130"/>
      <c r="Q200" s="130"/>
      <c r="R200" s="130"/>
      <c r="S200" s="130"/>
      <c r="T200" s="130"/>
      <c r="U200" s="130"/>
    </row>
    <row r="201" spans="1:21" s="131" customFormat="1" ht="18" customHeight="1" x14ac:dyDescent="0.3">
      <c r="A201" s="222"/>
      <c r="B201" s="554"/>
      <c r="C201" s="560"/>
      <c r="D201" s="560"/>
      <c r="E201" s="560"/>
      <c r="F201" s="561"/>
      <c r="G201" s="560"/>
      <c r="H201" s="567"/>
      <c r="I201" s="576"/>
      <c r="J201" s="232"/>
      <c r="K201" s="219"/>
      <c r="L201" s="130"/>
      <c r="M201" s="130"/>
      <c r="N201" s="130"/>
      <c r="O201" s="130"/>
      <c r="P201" s="130"/>
      <c r="Q201" s="130"/>
      <c r="R201" s="130"/>
      <c r="S201" s="130"/>
      <c r="T201" s="130"/>
      <c r="U201" s="130"/>
    </row>
    <row r="202" spans="1:21" s="131" customFormat="1" ht="18" customHeight="1" x14ac:dyDescent="0.3">
      <c r="A202" s="222"/>
      <c r="B202" s="545" t="s">
        <v>401</v>
      </c>
      <c r="C202" s="541"/>
      <c r="D202" s="541"/>
      <c r="E202" s="541"/>
      <c r="F202" s="543"/>
      <c r="G202" s="541"/>
      <c r="H202" s="568"/>
      <c r="I202" s="571">
        <f>SUM(C202:H202)</f>
        <v>0</v>
      </c>
      <c r="J202" s="232"/>
      <c r="K202" s="129"/>
      <c r="L202" s="130"/>
      <c r="M202" s="130"/>
      <c r="N202" s="130"/>
      <c r="O202" s="130"/>
      <c r="P202" s="130"/>
      <c r="Q202" s="130"/>
      <c r="R202" s="130"/>
      <c r="S202" s="130"/>
      <c r="T202" s="130"/>
      <c r="U202" s="130"/>
    </row>
    <row r="203" spans="1:21" s="131" customFormat="1" ht="18" customHeight="1" x14ac:dyDescent="0.25">
      <c r="A203" s="222"/>
      <c r="B203" s="544" t="s">
        <v>402</v>
      </c>
      <c r="C203" s="549">
        <v>-47038.785329999999</v>
      </c>
      <c r="D203" s="549">
        <v>-4411.8021200000003</v>
      </c>
      <c r="E203" s="549">
        <v>-225581.871587678</v>
      </c>
      <c r="F203" s="550">
        <v>-2850145.05305058</v>
      </c>
      <c r="G203" s="549">
        <v>-249711.99736000001</v>
      </c>
      <c r="H203" s="569">
        <v>-209620.55976999999</v>
      </c>
      <c r="I203" s="577">
        <f>SUM(C203:H203)</f>
        <v>-3586510.0692182579</v>
      </c>
      <c r="J203" s="232"/>
      <c r="K203" s="219"/>
      <c r="L203" s="130"/>
      <c r="M203" s="130"/>
      <c r="N203" s="130"/>
      <c r="O203" s="130"/>
      <c r="P203" s="130"/>
      <c r="Q203" s="130"/>
      <c r="R203" s="130"/>
      <c r="S203" s="130"/>
      <c r="T203" s="130"/>
      <c r="U203" s="130"/>
    </row>
    <row r="204" spans="1:21" s="131" customFormat="1" ht="18" customHeight="1" x14ac:dyDescent="0.25">
      <c r="A204" s="222"/>
      <c r="B204" s="544" t="s">
        <v>403</v>
      </c>
      <c r="C204" s="549">
        <v>16321.690130249999</v>
      </c>
      <c r="D204" s="549">
        <v>2586.0674100000001</v>
      </c>
      <c r="E204" s="549">
        <v>-22826.746758462399</v>
      </c>
      <c r="F204" s="550">
        <v>-303071.035505287</v>
      </c>
      <c r="G204" s="549">
        <v>-12704.02541</v>
      </c>
      <c r="H204" s="569">
        <v>-2574.4378099999999</v>
      </c>
      <c r="I204" s="577">
        <f>SUM(C204:H204)</f>
        <v>-322268.48794349935</v>
      </c>
      <c r="J204" s="232"/>
      <c r="K204" s="219"/>
      <c r="L204" s="130"/>
      <c r="M204" s="130"/>
      <c r="N204" s="130"/>
      <c r="O204" s="130"/>
      <c r="P204" s="130"/>
      <c r="Q204" s="130"/>
      <c r="R204" s="130"/>
      <c r="S204" s="130"/>
      <c r="T204" s="130"/>
      <c r="U204" s="130"/>
    </row>
    <row r="205" spans="1:21" s="131" customFormat="1" ht="18" customHeight="1" x14ac:dyDescent="0.25">
      <c r="A205" s="222"/>
      <c r="B205" s="551" t="s">
        <v>404</v>
      </c>
      <c r="C205" s="583"/>
      <c r="D205" s="583"/>
      <c r="E205" s="583"/>
      <c r="F205" s="584"/>
      <c r="G205" s="583"/>
      <c r="H205" s="585"/>
      <c r="I205" s="586">
        <f>SUM(C205:H205)</f>
        <v>0</v>
      </c>
      <c r="J205" s="232"/>
      <c r="K205" s="219"/>
      <c r="L205" s="130"/>
      <c r="M205" s="130"/>
      <c r="N205" s="130"/>
      <c r="O205" s="130"/>
      <c r="P205" s="130"/>
      <c r="Q205" s="130"/>
      <c r="R205" s="130"/>
      <c r="S205" s="130"/>
      <c r="T205" s="130"/>
      <c r="U205" s="130"/>
    </row>
    <row r="206" spans="1:21" s="127" customFormat="1" ht="18" customHeight="1" x14ac:dyDescent="0.25">
      <c r="A206" s="223"/>
      <c r="B206" s="596" t="s">
        <v>405</v>
      </c>
      <c r="C206" s="648">
        <f t="shared" ref="C206:H206" si="25">SUM(C200:C205)</f>
        <v>35073.416800250045</v>
      </c>
      <c r="D206" s="648">
        <f t="shared" si="25"/>
        <v>10990.862289999997</v>
      </c>
      <c r="E206" s="648">
        <f t="shared" si="25"/>
        <v>-16263.222066140359</v>
      </c>
      <c r="F206" s="649">
        <f t="shared" si="25"/>
        <v>261355.57716413296</v>
      </c>
      <c r="G206" s="648">
        <f t="shared" si="25"/>
        <v>-98246.318910000002</v>
      </c>
      <c r="H206" s="650">
        <f t="shared" si="25"/>
        <v>4781.4525100000355</v>
      </c>
      <c r="I206" s="651">
        <f>+I200+I203+I204+I205</f>
        <v>197691.76778824255</v>
      </c>
      <c r="J206" s="232"/>
      <c r="K206" s="235"/>
      <c r="L206" s="137"/>
      <c r="M206" s="137"/>
      <c r="N206" s="137"/>
      <c r="O206" s="137"/>
      <c r="P206" s="137"/>
      <c r="Q206" s="137"/>
      <c r="R206" s="137"/>
      <c r="S206" s="137"/>
      <c r="T206" s="137"/>
      <c r="U206" s="137"/>
    </row>
    <row r="207" spans="1:21" s="131" customFormat="1" ht="18" customHeight="1" x14ac:dyDescent="0.3">
      <c r="A207" s="222"/>
      <c r="B207" s="587"/>
      <c r="C207" s="489"/>
      <c r="D207" s="491"/>
      <c r="E207" s="491"/>
      <c r="F207" s="491"/>
      <c r="G207" s="491"/>
      <c r="H207" s="493"/>
      <c r="I207" s="578"/>
      <c r="J207" s="232"/>
      <c r="K207" s="219"/>
      <c r="L207" s="130"/>
      <c r="M207" s="130"/>
      <c r="N207" s="130"/>
      <c r="O207" s="130"/>
      <c r="P207" s="130"/>
      <c r="Q207" s="130"/>
      <c r="R207" s="130"/>
      <c r="S207" s="130"/>
      <c r="T207" s="130"/>
      <c r="U207" s="130"/>
    </row>
    <row r="208" spans="1:21" s="131" customFormat="1" ht="18" customHeight="1" x14ac:dyDescent="0.3">
      <c r="A208" s="222"/>
      <c r="B208" s="545" t="s">
        <v>406</v>
      </c>
      <c r="C208" s="488"/>
      <c r="D208" s="487"/>
      <c r="E208" s="487"/>
      <c r="F208" s="487"/>
      <c r="G208" s="487"/>
      <c r="H208" s="494"/>
      <c r="I208" s="579">
        <f>SUM(I209:I213)</f>
        <v>1296978.11133</v>
      </c>
      <c r="J208" s="232"/>
      <c r="K208" s="219"/>
      <c r="L208" s="130"/>
      <c r="M208" s="130"/>
      <c r="N208" s="130"/>
      <c r="O208" s="130"/>
      <c r="P208" s="130"/>
      <c r="Q208" s="130"/>
      <c r="R208" s="130"/>
      <c r="S208" s="130"/>
      <c r="T208" s="130"/>
      <c r="U208" s="130"/>
    </row>
    <row r="209" spans="1:21" s="131" customFormat="1" ht="18" customHeight="1" x14ac:dyDescent="0.3">
      <c r="A209" s="222"/>
      <c r="B209" s="544" t="s">
        <v>407</v>
      </c>
      <c r="C209" s="488"/>
      <c r="D209" s="487"/>
      <c r="E209" s="487"/>
      <c r="F209" s="487"/>
      <c r="G209" s="487"/>
      <c r="H209" s="494"/>
      <c r="I209" s="580">
        <v>279529.10127999994</v>
      </c>
      <c r="J209" s="232"/>
      <c r="K209" s="219"/>
      <c r="L209" s="130"/>
      <c r="M209" s="130"/>
      <c r="N209" s="130"/>
      <c r="O209" s="130"/>
      <c r="P209" s="130"/>
      <c r="Q209" s="130"/>
      <c r="R209" s="130"/>
      <c r="S209" s="130"/>
      <c r="T209" s="130"/>
      <c r="U209" s="130"/>
    </row>
    <row r="210" spans="1:21" s="131" customFormat="1" ht="18" customHeight="1" x14ac:dyDescent="0.3">
      <c r="A210" s="222"/>
      <c r="B210" s="544" t="s">
        <v>408</v>
      </c>
      <c r="C210" s="488"/>
      <c r="D210" s="487"/>
      <c r="E210" s="487"/>
      <c r="F210" s="487"/>
      <c r="G210" s="487"/>
      <c r="H210" s="494"/>
      <c r="I210" s="580">
        <v>1007889.8830499999</v>
      </c>
      <c r="J210" s="232"/>
      <c r="K210" s="219"/>
      <c r="L210" s="130"/>
      <c r="M210" s="130"/>
      <c r="N210" s="130"/>
      <c r="O210" s="130"/>
      <c r="P210" s="130"/>
      <c r="Q210" s="130"/>
      <c r="R210" s="130"/>
      <c r="S210" s="130"/>
      <c r="T210" s="130"/>
      <c r="U210" s="130"/>
    </row>
    <row r="211" spans="1:21" s="131" customFormat="1" ht="18" customHeight="1" x14ac:dyDescent="0.3">
      <c r="A211" s="222"/>
      <c r="B211" s="544" t="s">
        <v>409</v>
      </c>
      <c r="C211" s="488"/>
      <c r="D211" s="487"/>
      <c r="E211" s="487"/>
      <c r="F211" s="487"/>
      <c r="G211" s="487"/>
      <c r="H211" s="494"/>
      <c r="I211" s="581"/>
      <c r="J211" s="232"/>
      <c r="K211" s="219"/>
      <c r="L211" s="130"/>
      <c r="M211" s="130"/>
      <c r="N211" s="130"/>
      <c r="O211" s="130"/>
      <c r="P211" s="130"/>
      <c r="Q211" s="130"/>
      <c r="R211" s="130"/>
      <c r="S211" s="130"/>
      <c r="T211" s="130"/>
      <c r="U211" s="130"/>
    </row>
    <row r="212" spans="1:21" s="131" customFormat="1" ht="18" customHeight="1" x14ac:dyDescent="0.3">
      <c r="A212" s="222"/>
      <c r="B212" s="544" t="s">
        <v>410</v>
      </c>
      <c r="C212" s="488"/>
      <c r="D212" s="487"/>
      <c r="E212" s="487"/>
      <c r="F212" s="487"/>
      <c r="G212" s="487"/>
      <c r="H212" s="494"/>
      <c r="I212" s="581"/>
      <c r="J212" s="232"/>
      <c r="K212" s="219"/>
      <c r="L212" s="130"/>
      <c r="M212" s="130"/>
      <c r="N212" s="130"/>
      <c r="O212" s="130"/>
      <c r="P212" s="130"/>
      <c r="Q212" s="130"/>
      <c r="R212" s="130"/>
      <c r="S212" s="130"/>
      <c r="T212" s="130"/>
      <c r="U212" s="130"/>
    </row>
    <row r="213" spans="1:21" s="131" customFormat="1" ht="18" customHeight="1" x14ac:dyDescent="0.3">
      <c r="A213" s="222"/>
      <c r="B213" s="544" t="s">
        <v>411</v>
      </c>
      <c r="C213" s="488"/>
      <c r="D213" s="487"/>
      <c r="E213" s="487"/>
      <c r="F213" s="487"/>
      <c r="G213" s="487"/>
      <c r="H213" s="494"/>
      <c r="I213" s="581">
        <v>9559.1270000000004</v>
      </c>
      <c r="J213" s="232"/>
      <c r="K213" s="219"/>
      <c r="L213" s="130"/>
      <c r="M213" s="130"/>
      <c r="N213" s="130"/>
      <c r="O213" s="130"/>
      <c r="P213" s="130"/>
      <c r="Q213" s="130"/>
      <c r="R213" s="130"/>
      <c r="S213" s="130"/>
      <c r="T213" s="130"/>
      <c r="U213" s="130"/>
    </row>
    <row r="214" spans="1:21" s="131" customFormat="1" ht="18" customHeight="1" x14ac:dyDescent="0.3">
      <c r="A214" s="222"/>
      <c r="B214" s="544"/>
      <c r="C214" s="488"/>
      <c r="D214" s="487"/>
      <c r="E214" s="487"/>
      <c r="F214" s="487"/>
      <c r="G214" s="487"/>
      <c r="H214" s="494"/>
      <c r="I214" s="571"/>
      <c r="J214" s="232"/>
      <c r="K214" s="219"/>
      <c r="L214" s="130"/>
      <c r="M214" s="130"/>
      <c r="N214" s="130"/>
      <c r="O214" s="130"/>
      <c r="P214" s="130"/>
      <c r="Q214" s="130"/>
      <c r="R214" s="130"/>
      <c r="S214" s="130"/>
      <c r="T214" s="130"/>
      <c r="U214" s="130"/>
    </row>
    <row r="215" spans="1:21" s="131" customFormat="1" ht="18" customHeight="1" x14ac:dyDescent="0.3">
      <c r="A215" s="222"/>
      <c r="B215" s="545" t="s">
        <v>412</v>
      </c>
      <c r="C215" s="488"/>
      <c r="D215" s="487"/>
      <c r="E215" s="487"/>
      <c r="F215" s="487"/>
      <c r="G215" s="487"/>
      <c r="H215" s="494"/>
      <c r="I215" s="580"/>
      <c r="J215" s="232"/>
      <c r="K215" s="219"/>
      <c r="L215" s="130"/>
      <c r="M215" s="130"/>
      <c r="N215" s="130"/>
      <c r="O215" s="130"/>
      <c r="P215" s="130"/>
      <c r="Q215" s="130"/>
      <c r="R215" s="130"/>
      <c r="S215" s="130"/>
      <c r="T215" s="130"/>
      <c r="U215" s="130"/>
    </row>
    <row r="216" spans="1:21" s="131" customFormat="1" ht="29.4" customHeight="1" x14ac:dyDescent="0.3">
      <c r="A216" s="222"/>
      <c r="B216" s="544" t="s">
        <v>413</v>
      </c>
      <c r="C216" s="488"/>
      <c r="D216" s="487"/>
      <c r="E216" s="487"/>
      <c r="F216" s="487"/>
      <c r="G216" s="487"/>
      <c r="H216" s="494"/>
      <c r="I216" s="580">
        <v>-1786022.267</v>
      </c>
      <c r="J216" s="232"/>
      <c r="K216" s="219"/>
      <c r="L216" s="130"/>
      <c r="M216" s="130"/>
      <c r="N216" s="130"/>
      <c r="O216" s="130"/>
      <c r="P216" s="130"/>
      <c r="Q216" s="130"/>
      <c r="R216" s="130"/>
      <c r="S216" s="130"/>
      <c r="T216" s="130"/>
      <c r="U216" s="130"/>
    </row>
    <row r="217" spans="1:21" s="131" customFormat="1" ht="18" customHeight="1" x14ac:dyDescent="0.3">
      <c r="A217" s="222"/>
      <c r="B217" s="544" t="s">
        <v>414</v>
      </c>
      <c r="C217" s="488"/>
      <c r="D217" s="487"/>
      <c r="E217" s="487"/>
      <c r="F217" s="487"/>
      <c r="G217" s="487"/>
      <c r="H217" s="494"/>
      <c r="I217" s="571"/>
      <c r="J217" s="232"/>
      <c r="K217" s="219"/>
      <c r="L217" s="130"/>
      <c r="M217" s="130"/>
      <c r="N217" s="130"/>
      <c r="O217" s="130"/>
      <c r="P217" s="130"/>
      <c r="Q217" s="130"/>
      <c r="R217" s="130"/>
      <c r="S217" s="130"/>
      <c r="T217" s="130"/>
      <c r="U217" s="130"/>
    </row>
    <row r="218" spans="1:21" s="131" customFormat="1" ht="18" customHeight="1" x14ac:dyDescent="0.3">
      <c r="A218" s="222"/>
      <c r="B218" s="545" t="s">
        <v>415</v>
      </c>
      <c r="C218" s="488"/>
      <c r="D218" s="487"/>
      <c r="E218" s="487"/>
      <c r="F218" s="487"/>
      <c r="G218" s="487"/>
      <c r="H218" s="494"/>
      <c r="I218" s="579">
        <f>+I206+I208+I216</f>
        <v>-291352.38788175746</v>
      </c>
      <c r="J218" s="232"/>
      <c r="K218" s="219"/>
      <c r="L218" s="130"/>
      <c r="M218" s="130"/>
      <c r="N218" s="130"/>
      <c r="O218" s="130"/>
      <c r="P218" s="130"/>
      <c r="Q218" s="130"/>
      <c r="R218" s="130"/>
      <c r="S218" s="130"/>
      <c r="T218" s="130"/>
      <c r="U218" s="130"/>
    </row>
    <row r="219" spans="1:21" s="131" customFormat="1" ht="18" customHeight="1" x14ac:dyDescent="0.3">
      <c r="A219" s="222"/>
      <c r="B219" s="544" t="s">
        <v>416</v>
      </c>
      <c r="C219" s="488"/>
      <c r="D219" s="487"/>
      <c r="E219" s="487"/>
      <c r="F219" s="487"/>
      <c r="G219" s="487"/>
      <c r="H219" s="494"/>
      <c r="I219" s="571">
        <v>-45871.086499999998</v>
      </c>
      <c r="J219" s="232"/>
      <c r="K219" s="219"/>
      <c r="L219" s="130"/>
      <c r="M219" s="130"/>
      <c r="N219" s="130"/>
      <c r="O219" s="130"/>
      <c r="P219" s="130"/>
      <c r="Q219" s="130"/>
      <c r="R219" s="130"/>
      <c r="S219" s="130"/>
      <c r="T219" s="130"/>
      <c r="U219" s="130"/>
    </row>
    <row r="220" spans="1:21" s="131" customFormat="1" ht="18" customHeight="1" x14ac:dyDescent="0.3">
      <c r="A220" s="222"/>
      <c r="B220" s="545" t="s">
        <v>417</v>
      </c>
      <c r="C220" s="488"/>
      <c r="D220" s="487"/>
      <c r="E220" s="487"/>
      <c r="F220" s="487"/>
      <c r="G220" s="487"/>
      <c r="H220" s="494"/>
      <c r="I220" s="579">
        <f>+I218+I219</f>
        <v>-337223.47438175743</v>
      </c>
      <c r="J220" s="232"/>
      <c r="K220" s="219"/>
      <c r="L220" s="130"/>
      <c r="M220" s="130"/>
      <c r="N220" s="130"/>
      <c r="O220" s="130"/>
      <c r="P220" s="130"/>
      <c r="Q220" s="130"/>
      <c r="R220" s="130"/>
      <c r="S220" s="130"/>
      <c r="T220" s="130"/>
      <c r="U220" s="130"/>
    </row>
    <row r="221" spans="1:21" s="131" customFormat="1" ht="18" customHeight="1" x14ac:dyDescent="0.3">
      <c r="A221" s="222"/>
      <c r="B221" s="544" t="s">
        <v>418</v>
      </c>
      <c r="C221" s="488"/>
      <c r="D221" s="487"/>
      <c r="E221" s="487"/>
      <c r="F221" s="487"/>
      <c r="G221" s="487"/>
      <c r="H221" s="494"/>
      <c r="I221" s="580">
        <v>78929.129897784893</v>
      </c>
      <c r="J221" s="232"/>
      <c r="K221" s="219"/>
      <c r="L221" s="130"/>
      <c r="M221" s="130"/>
      <c r="N221" s="130"/>
      <c r="O221" s="130"/>
      <c r="P221" s="130"/>
      <c r="Q221" s="130"/>
      <c r="R221" s="130"/>
      <c r="S221" s="130"/>
      <c r="T221" s="130"/>
      <c r="U221" s="130"/>
    </row>
    <row r="222" spans="1:21" s="131" customFormat="1" ht="18" customHeight="1" thickBot="1" x14ac:dyDescent="0.35">
      <c r="A222" s="222"/>
      <c r="B222" s="546" t="s">
        <v>419</v>
      </c>
      <c r="C222" s="528"/>
      <c r="D222" s="527"/>
      <c r="E222" s="527"/>
      <c r="F222" s="527"/>
      <c r="G222" s="527"/>
      <c r="H222" s="570"/>
      <c r="I222" s="582">
        <f>+I220+I221</f>
        <v>-258294.34448397253</v>
      </c>
      <c r="J222" s="232"/>
      <c r="K222" s="219"/>
      <c r="L222" s="130"/>
      <c r="M222" s="130"/>
      <c r="N222" s="130"/>
      <c r="O222" s="130"/>
      <c r="P222" s="130"/>
      <c r="Q222" s="130"/>
      <c r="R222" s="130"/>
      <c r="S222" s="130"/>
      <c r="T222" s="130"/>
      <c r="U222" s="130"/>
    </row>
    <row r="223" spans="1:21" s="131" customFormat="1" ht="13.5" customHeight="1" x14ac:dyDescent="0.3">
      <c r="A223" s="222"/>
      <c r="B223"/>
      <c r="C223"/>
      <c r="D223"/>
      <c r="E223"/>
      <c r="F223"/>
      <c r="G223"/>
      <c r="H223"/>
      <c r="I223"/>
      <c r="J223" s="232"/>
      <c r="K223" s="219"/>
      <c r="L223" s="130"/>
      <c r="M223" s="130"/>
      <c r="N223" s="130"/>
      <c r="O223" s="130"/>
      <c r="P223" s="130"/>
      <c r="Q223" s="130"/>
      <c r="R223" s="130"/>
      <c r="S223" s="130"/>
      <c r="T223" s="130"/>
      <c r="U223" s="130"/>
    </row>
    <row r="224" spans="1:21" s="131" customFormat="1" ht="13.5" customHeight="1" x14ac:dyDescent="0.3">
      <c r="A224" s="222"/>
      <c r="B224" s="226"/>
      <c r="C224" s="227"/>
      <c r="D224" s="227"/>
      <c r="E224" s="227"/>
      <c r="F224" s="227"/>
      <c r="G224" s="227"/>
      <c r="H224" s="227"/>
      <c r="I224" s="227"/>
      <c r="J224" s="232"/>
      <c r="K224" s="219"/>
      <c r="L224" s="130"/>
      <c r="M224" s="130"/>
      <c r="N224" s="130"/>
      <c r="O224" s="130"/>
      <c r="P224" s="130"/>
      <c r="Q224" s="130"/>
      <c r="R224" s="130"/>
      <c r="S224" s="130"/>
      <c r="T224" s="130"/>
      <c r="U224" s="130"/>
    </row>
    <row r="225" spans="1:21" ht="13.5" customHeight="1" x14ac:dyDescent="0.3">
      <c r="A225" s="222"/>
      <c r="B225" s="139"/>
      <c r="C225" s="139"/>
      <c r="D225" s="139"/>
      <c r="E225" s="204"/>
      <c r="F225" s="204"/>
      <c r="G225" s="204"/>
      <c r="H225" s="204"/>
      <c r="I225" s="204"/>
      <c r="J225" s="204"/>
      <c r="L225" s="130"/>
      <c r="M225" s="130"/>
      <c r="N225" s="130"/>
      <c r="O225" s="130"/>
      <c r="P225" s="130"/>
      <c r="Q225" s="130"/>
      <c r="R225" s="130"/>
      <c r="S225" s="130"/>
      <c r="T225" s="130"/>
      <c r="U225" s="130"/>
    </row>
    <row r="226" spans="1:21" ht="13.5" customHeight="1" thickBot="1" x14ac:dyDescent="0.35">
      <c r="A226" s="222"/>
      <c r="B226" s="145"/>
      <c r="C226" s="145"/>
      <c r="D226" s="145"/>
      <c r="E226" s="204"/>
      <c r="F226" s="204"/>
      <c r="G226" s="204"/>
      <c r="H226" s="204"/>
      <c r="I226" s="204"/>
      <c r="J226" s="204"/>
      <c r="L226" s="130"/>
      <c r="M226" s="130"/>
      <c r="N226" s="130"/>
      <c r="O226" s="130"/>
      <c r="P226" s="130"/>
      <c r="Q226" s="130"/>
      <c r="R226" s="130"/>
      <c r="S226" s="130"/>
      <c r="T226" s="130"/>
      <c r="U226" s="130"/>
    </row>
    <row r="227" spans="1:21" ht="18.600000000000001" customHeight="1" thickBot="1" x14ac:dyDescent="0.35">
      <c r="B227" s="229" t="s">
        <v>18</v>
      </c>
      <c r="I227" s="154" t="s">
        <v>204</v>
      </c>
      <c r="L227" s="130"/>
      <c r="M227" s="130"/>
      <c r="N227" s="130"/>
      <c r="O227" s="130"/>
      <c r="P227" s="130"/>
      <c r="Q227" s="130"/>
      <c r="R227" s="130"/>
      <c r="S227" s="130"/>
      <c r="T227" s="130"/>
      <c r="U227" s="130"/>
    </row>
    <row r="228" spans="1:21" s="131" customFormat="1" ht="16.95" customHeight="1" thickBot="1" x14ac:dyDescent="0.35">
      <c r="A228" s="221"/>
      <c r="B228" s="925" t="s">
        <v>312</v>
      </c>
      <c r="C228" s="950">
        <v>2023</v>
      </c>
      <c r="D228" s="951"/>
      <c r="E228" s="951"/>
      <c r="F228" s="951"/>
      <c r="G228" s="951"/>
      <c r="H228" s="951"/>
      <c r="I228" s="952"/>
      <c r="J228" s="203"/>
      <c r="K228" s="219"/>
      <c r="L228" s="130"/>
      <c r="M228" s="130"/>
      <c r="N228" s="130"/>
      <c r="O228" s="130"/>
      <c r="P228" s="130"/>
      <c r="Q228" s="130"/>
      <c r="R228" s="130"/>
      <c r="S228" s="130"/>
      <c r="T228" s="130"/>
      <c r="U228" s="130"/>
    </row>
    <row r="229" spans="1:21" s="131" customFormat="1" ht="17.399999999999999" customHeight="1" thickBot="1" x14ac:dyDescent="0.35">
      <c r="A229" s="129"/>
      <c r="B229" s="926"/>
      <c r="C229" s="900" t="s">
        <v>100</v>
      </c>
      <c r="D229" s="900" t="s">
        <v>101</v>
      </c>
      <c r="E229" s="954" t="s">
        <v>102</v>
      </c>
      <c r="F229" s="955"/>
      <c r="G229" s="854" t="s">
        <v>103</v>
      </c>
      <c r="H229" s="854" t="s">
        <v>104</v>
      </c>
      <c r="I229" s="956" t="s">
        <v>90</v>
      </c>
      <c r="J229" s="203"/>
      <c r="K229" s="949"/>
      <c r="L229" s="130"/>
      <c r="M229" s="130"/>
      <c r="N229" s="130"/>
      <c r="O229" s="130"/>
      <c r="P229" s="130"/>
      <c r="Q229" s="130"/>
      <c r="R229" s="130"/>
      <c r="S229" s="130"/>
      <c r="T229" s="130"/>
      <c r="U229" s="130"/>
    </row>
    <row r="230" spans="1:21" s="131" customFormat="1" ht="17.399999999999999" customHeight="1" thickBot="1" x14ac:dyDescent="0.35">
      <c r="A230" s="129"/>
      <c r="B230" s="926"/>
      <c r="C230" s="906"/>
      <c r="D230" s="953"/>
      <c r="E230" s="273" t="s">
        <v>392</v>
      </c>
      <c r="F230" s="272" t="s">
        <v>393</v>
      </c>
      <c r="G230" s="855"/>
      <c r="H230" s="855"/>
      <c r="I230" s="957"/>
      <c r="J230" s="203"/>
      <c r="K230" s="949"/>
      <c r="L230" s="130"/>
      <c r="M230" s="130"/>
      <c r="N230" s="130"/>
      <c r="O230" s="130"/>
      <c r="P230" s="130"/>
      <c r="Q230" s="130"/>
      <c r="R230" s="130"/>
      <c r="S230" s="130"/>
      <c r="T230" s="130"/>
      <c r="U230" s="130"/>
    </row>
    <row r="231" spans="1:21" s="131" customFormat="1" ht="18" customHeight="1" x14ac:dyDescent="0.3">
      <c r="A231" s="222"/>
      <c r="B231" s="591" t="s">
        <v>394</v>
      </c>
      <c r="C231" s="592">
        <v>4073409.5736820325</v>
      </c>
      <c r="D231" s="592">
        <v>1165316.9265300005</v>
      </c>
      <c r="E231" s="592">
        <v>150851.24501260126</v>
      </c>
      <c r="F231" s="593">
        <v>4877523.5887407735</v>
      </c>
      <c r="G231" s="592">
        <v>1342951.9813599989</v>
      </c>
      <c r="H231" s="594">
        <v>1670775.3272905981</v>
      </c>
      <c r="I231" s="595">
        <f>SUM(C231:H231)</f>
        <v>13280828.642616006</v>
      </c>
      <c r="J231" s="238"/>
      <c r="K231" s="233"/>
      <c r="L231" s="130"/>
      <c r="M231" s="130"/>
      <c r="N231" s="130"/>
      <c r="O231" s="130"/>
      <c r="P231" s="130"/>
      <c r="Q231" s="130"/>
      <c r="R231" s="130"/>
      <c r="S231" s="130"/>
      <c r="T231" s="130"/>
      <c r="U231" s="130"/>
    </row>
    <row r="232" spans="1:21" s="131" customFormat="1" ht="18" customHeight="1" x14ac:dyDescent="0.3">
      <c r="A232" s="222"/>
      <c r="B232" s="544" t="s">
        <v>395</v>
      </c>
      <c r="C232" s="540"/>
      <c r="D232" s="540"/>
      <c r="E232" s="540"/>
      <c r="F232" s="542"/>
      <c r="G232" s="540"/>
      <c r="H232" s="562"/>
      <c r="I232" s="571">
        <f>SUM(C232:H232)</f>
        <v>0</v>
      </c>
      <c r="J232" s="239"/>
      <c r="K232" s="233"/>
      <c r="L232" s="130"/>
      <c r="M232" s="130"/>
      <c r="N232" s="130"/>
      <c r="O232" s="130"/>
      <c r="P232" s="130"/>
      <c r="Q232" s="130"/>
      <c r="R232" s="130"/>
      <c r="S232" s="130"/>
      <c r="T232" s="130"/>
      <c r="U232" s="130"/>
    </row>
    <row r="233" spans="1:21" s="131" customFormat="1" ht="18" customHeight="1" x14ac:dyDescent="0.25">
      <c r="A233" s="222"/>
      <c r="B233" s="544" t="s">
        <v>396</v>
      </c>
      <c r="C233" s="547">
        <v>-716621.2511799999</v>
      </c>
      <c r="D233" s="547">
        <v>-10003.80683</v>
      </c>
      <c r="E233" s="547">
        <v>0</v>
      </c>
      <c r="F233" s="548">
        <v>-331774.23932119994</v>
      </c>
      <c r="G233" s="547">
        <v>0</v>
      </c>
      <c r="H233" s="563">
        <v>-104777.70676</v>
      </c>
      <c r="I233" s="571">
        <f>SUM(C233:H233)</f>
        <v>-1163177.0040912</v>
      </c>
      <c r="J233" s="238"/>
      <c r="K233" s="233"/>
      <c r="L233" s="130"/>
      <c r="M233" s="130"/>
      <c r="N233" s="130"/>
      <c r="O233" s="130"/>
      <c r="P233" s="130"/>
      <c r="Q233" s="130"/>
      <c r="R233" s="130"/>
      <c r="S233" s="130"/>
      <c r="T233" s="130"/>
      <c r="U233" s="130"/>
    </row>
    <row r="234" spans="1:21" s="131" customFormat="1" ht="18" customHeight="1" x14ac:dyDescent="0.25">
      <c r="A234" s="222"/>
      <c r="B234" s="551" t="s">
        <v>397</v>
      </c>
      <c r="C234" s="552">
        <v>-2909189.4621192468</v>
      </c>
      <c r="D234" s="552">
        <v>-953910.73485599598</v>
      </c>
      <c r="E234" s="552">
        <v>-35207.346890782952</v>
      </c>
      <c r="F234" s="553">
        <v>-855763.2812367829</v>
      </c>
      <c r="G234" s="552">
        <v>-87873.391357910106</v>
      </c>
      <c r="H234" s="564">
        <v>-1259679.1578315217</v>
      </c>
      <c r="I234" s="572">
        <f>SUM(C234:H234)</f>
        <v>-6101623.3742922405</v>
      </c>
      <c r="J234" s="238"/>
      <c r="K234" s="219"/>
      <c r="L234" s="130"/>
      <c r="M234" s="130"/>
      <c r="N234" s="130"/>
      <c r="O234" s="130"/>
      <c r="P234" s="130"/>
      <c r="Q234" s="130"/>
      <c r="R234" s="130"/>
      <c r="S234" s="130"/>
      <c r="T234" s="130"/>
      <c r="U234" s="130"/>
    </row>
    <row r="235" spans="1:21" s="127" customFormat="1" ht="18" customHeight="1" x14ac:dyDescent="0.25">
      <c r="A235" s="223"/>
      <c r="B235" s="573" t="s">
        <v>398</v>
      </c>
      <c r="C235" s="555">
        <f t="shared" ref="C235:I235" si="26">SUM(C231:C234)</f>
        <v>447598.86038278602</v>
      </c>
      <c r="D235" s="555">
        <f t="shared" si="26"/>
        <v>201402.38484400464</v>
      </c>
      <c r="E235" s="555">
        <f t="shared" si="26"/>
        <v>115643.8981218183</v>
      </c>
      <c r="F235" s="556">
        <f t="shared" si="26"/>
        <v>3689986.0681827907</v>
      </c>
      <c r="G235" s="555">
        <f t="shared" si="26"/>
        <v>1255078.5900020888</v>
      </c>
      <c r="H235" s="565">
        <f t="shared" si="26"/>
        <v>306318.46269907639</v>
      </c>
      <c r="I235" s="574">
        <f t="shared" si="26"/>
        <v>6016028.2642325656</v>
      </c>
      <c r="J235" s="240"/>
      <c r="K235" s="234"/>
      <c r="L235" s="130"/>
      <c r="M235" s="130"/>
      <c r="N235" s="130"/>
      <c r="O235" s="130"/>
      <c r="P235" s="130"/>
      <c r="Q235" s="130"/>
      <c r="R235" s="130"/>
      <c r="S235" s="130"/>
      <c r="T235" s="130"/>
      <c r="U235" s="130"/>
    </row>
    <row r="236" spans="1:21" s="131" customFormat="1" ht="18" customHeight="1" x14ac:dyDescent="0.25">
      <c r="A236" s="222"/>
      <c r="B236" s="557" t="s">
        <v>399</v>
      </c>
      <c r="C236" s="558">
        <v>-64955.745960017375</v>
      </c>
      <c r="D236" s="558">
        <v>-4341.6013026977125</v>
      </c>
      <c r="E236" s="558">
        <v>37552.766624784985</v>
      </c>
      <c r="F236" s="559">
        <v>1214206.1208680482</v>
      </c>
      <c r="G236" s="558">
        <v>467149.57470842835</v>
      </c>
      <c r="H236" s="566">
        <v>-1844.6153116644273</v>
      </c>
      <c r="I236" s="575">
        <f>SUM(C236:H236)</f>
        <v>1647766.4996268819</v>
      </c>
      <c r="J236" s="228"/>
      <c r="K236" s="219"/>
      <c r="L236" s="130"/>
      <c r="M236" s="130"/>
      <c r="N236" s="130"/>
      <c r="O236" s="130"/>
      <c r="P236" s="130"/>
      <c r="Q236" s="130"/>
      <c r="R236" s="130"/>
      <c r="S236" s="130"/>
      <c r="T236" s="130"/>
      <c r="U236" s="130"/>
    </row>
    <row r="237" spans="1:21" s="127" customFormat="1" ht="18" customHeight="1" x14ac:dyDescent="0.25">
      <c r="A237" s="223"/>
      <c r="B237" s="573" t="s">
        <v>400</v>
      </c>
      <c r="C237" s="555">
        <f t="shared" ref="C237:I237" si="27">+C235+C236</f>
        <v>382643.11442276865</v>
      </c>
      <c r="D237" s="555">
        <f t="shared" si="27"/>
        <v>197060.78354130694</v>
      </c>
      <c r="E237" s="555">
        <f t="shared" si="27"/>
        <v>153196.66474660329</v>
      </c>
      <c r="F237" s="556">
        <f t="shared" si="27"/>
        <v>4904192.1890508384</v>
      </c>
      <c r="G237" s="555">
        <f t="shared" si="27"/>
        <v>1722228.164710517</v>
      </c>
      <c r="H237" s="565">
        <f t="shared" si="27"/>
        <v>304473.84738741198</v>
      </c>
      <c r="I237" s="574">
        <f t="shared" si="27"/>
        <v>7663794.7638594471</v>
      </c>
      <c r="J237" s="240"/>
      <c r="K237" s="234"/>
      <c r="L237" s="130"/>
      <c r="M237" s="130"/>
      <c r="N237" s="130"/>
      <c r="O237" s="130"/>
      <c r="P237" s="130"/>
      <c r="Q237" s="130"/>
      <c r="R237" s="130"/>
      <c r="S237" s="130"/>
      <c r="T237" s="130"/>
      <c r="U237" s="130"/>
    </row>
    <row r="238" spans="1:21" s="131" customFormat="1" ht="18" customHeight="1" x14ac:dyDescent="0.3">
      <c r="A238" s="222"/>
      <c r="B238" s="554"/>
      <c r="C238" s="560"/>
      <c r="D238" s="560"/>
      <c r="E238" s="560"/>
      <c r="F238" s="561"/>
      <c r="G238" s="560"/>
      <c r="H238" s="567"/>
      <c r="I238" s="576"/>
      <c r="J238" s="232"/>
      <c r="K238" s="219"/>
      <c r="L238" s="130"/>
      <c r="M238" s="130"/>
      <c r="N238" s="130"/>
      <c r="O238" s="130"/>
      <c r="P238" s="130"/>
      <c r="Q238" s="130"/>
      <c r="R238" s="130"/>
      <c r="S238" s="130"/>
      <c r="T238" s="130"/>
      <c r="U238" s="130"/>
    </row>
    <row r="239" spans="1:21" s="131" customFormat="1" ht="18" customHeight="1" x14ac:dyDescent="0.3">
      <c r="A239" s="222"/>
      <c r="B239" s="545" t="s">
        <v>401</v>
      </c>
      <c r="C239" s="541"/>
      <c r="D239" s="541"/>
      <c r="E239" s="541"/>
      <c r="F239" s="543"/>
      <c r="G239" s="541"/>
      <c r="H239" s="568"/>
      <c r="I239" s="571">
        <f>SUM(C239:H239)</f>
        <v>0</v>
      </c>
      <c r="J239" s="232"/>
      <c r="K239" s="129"/>
      <c r="L239" s="130"/>
      <c r="M239" s="130"/>
      <c r="N239" s="130"/>
      <c r="O239" s="130"/>
      <c r="P239" s="130"/>
      <c r="Q239" s="130"/>
      <c r="R239" s="130"/>
      <c r="S239" s="130"/>
      <c r="T239" s="130"/>
      <c r="U239" s="130"/>
    </row>
    <row r="240" spans="1:21" s="131" customFormat="1" ht="18" customHeight="1" x14ac:dyDescent="0.25">
      <c r="A240" s="222"/>
      <c r="B240" s="544" t="s">
        <v>402</v>
      </c>
      <c r="C240" s="549">
        <v>-100896.36462169472</v>
      </c>
      <c r="D240" s="549">
        <v>-77471.505340114774</v>
      </c>
      <c r="E240" s="549">
        <v>-96102.170857081772</v>
      </c>
      <c r="F240" s="550">
        <v>-2590782.2312719361</v>
      </c>
      <c r="G240" s="549">
        <v>-1501454.5185278312</v>
      </c>
      <c r="H240" s="569">
        <v>-118181.18897120783</v>
      </c>
      <c r="I240" s="577">
        <f>SUM(C240:H240)</f>
        <v>-4484887.9795898655</v>
      </c>
      <c r="J240" s="241"/>
      <c r="K240" s="219"/>
      <c r="L240" s="130"/>
      <c r="M240" s="130"/>
      <c r="N240" s="130"/>
      <c r="O240" s="130"/>
      <c r="P240" s="130"/>
      <c r="Q240" s="130"/>
      <c r="R240" s="130"/>
      <c r="S240" s="130"/>
      <c r="T240" s="130"/>
      <c r="U240" s="130"/>
    </row>
    <row r="241" spans="1:21" s="131" customFormat="1" ht="18" customHeight="1" x14ac:dyDescent="0.25">
      <c r="A241" s="222"/>
      <c r="B241" s="544" t="s">
        <v>403</v>
      </c>
      <c r="C241" s="549">
        <v>68630.863722975177</v>
      </c>
      <c r="D241" s="549">
        <v>153052.93682941806</v>
      </c>
      <c r="E241" s="549">
        <v>-22536.787447011862</v>
      </c>
      <c r="F241" s="550">
        <v>-728689.4607867169</v>
      </c>
      <c r="G241" s="549">
        <v>-261546.93917136142</v>
      </c>
      <c r="H241" s="569">
        <v>35714.623952696216</v>
      </c>
      <c r="I241" s="577">
        <f>SUM(C241:H241)</f>
        <v>-755374.76290000067</v>
      </c>
      <c r="J241" s="238"/>
      <c r="K241" s="219"/>
      <c r="L241" s="130"/>
      <c r="M241" s="130"/>
      <c r="N241" s="130"/>
      <c r="O241" s="130"/>
      <c r="P241" s="130"/>
      <c r="Q241" s="130"/>
      <c r="R241" s="130"/>
      <c r="S241" s="130"/>
      <c r="T241" s="130"/>
      <c r="U241" s="130"/>
    </row>
    <row r="242" spans="1:21" s="131" customFormat="1" ht="18" customHeight="1" x14ac:dyDescent="0.25">
      <c r="A242" s="222"/>
      <c r="B242" s="551" t="s">
        <v>404</v>
      </c>
      <c r="C242" s="583">
        <v>-154165.34610806772</v>
      </c>
      <c r="D242" s="583">
        <v>-72817.327029295499</v>
      </c>
      <c r="E242" s="583">
        <v>-54992.399344109464</v>
      </c>
      <c r="F242" s="584">
        <v>-1770843.7700396008</v>
      </c>
      <c r="G242" s="583">
        <v>-542783.45102000423</v>
      </c>
      <c r="H242" s="585">
        <v>-200193.98408874465</v>
      </c>
      <c r="I242" s="586">
        <f>SUM(C242:H242)</f>
        <v>-2795796.277629822</v>
      </c>
      <c r="J242" s="239"/>
      <c r="K242" s="219"/>
      <c r="L242" s="130"/>
      <c r="M242" s="130"/>
      <c r="N242" s="130"/>
      <c r="O242" s="130"/>
      <c r="P242" s="130"/>
      <c r="Q242" s="130"/>
      <c r="R242" s="130"/>
      <c r="S242" s="130"/>
      <c r="T242" s="130"/>
      <c r="U242" s="130"/>
    </row>
    <row r="243" spans="1:21" s="127" customFormat="1" ht="18" customHeight="1" x14ac:dyDescent="0.25">
      <c r="A243" s="223"/>
      <c r="B243" s="596" t="s">
        <v>405</v>
      </c>
      <c r="C243" s="648">
        <f t="shared" ref="C243:H243" si="28">SUM(C237:C242)</f>
        <v>196212.26741598139</v>
      </c>
      <c r="D243" s="648">
        <f t="shared" si="28"/>
        <v>199824.88800131471</v>
      </c>
      <c r="E243" s="648">
        <f t="shared" si="28"/>
        <v>-20434.69290159981</v>
      </c>
      <c r="F243" s="649">
        <f t="shared" si="28"/>
        <v>-186123.27304741554</v>
      </c>
      <c r="G243" s="648">
        <f t="shared" si="28"/>
        <v>-583556.74400867976</v>
      </c>
      <c r="H243" s="650">
        <f t="shared" si="28"/>
        <v>21813.298280155723</v>
      </c>
      <c r="I243" s="651">
        <f>+I237+I240+I241+I242</f>
        <v>-372264.25626024092</v>
      </c>
      <c r="J243" s="244"/>
      <c r="K243" s="235"/>
      <c r="L243" s="137"/>
      <c r="M243" s="137"/>
      <c r="N243" s="137"/>
      <c r="O243" s="137"/>
      <c r="P243" s="137"/>
      <c r="Q243" s="137"/>
      <c r="R243" s="137"/>
      <c r="S243" s="137"/>
      <c r="T243" s="137"/>
      <c r="U243" s="137"/>
    </row>
    <row r="244" spans="1:21" s="131" customFormat="1" ht="18" customHeight="1" x14ac:dyDescent="0.3">
      <c r="A244" s="222"/>
      <c r="B244" s="587"/>
      <c r="C244" s="489"/>
      <c r="D244" s="491"/>
      <c r="E244" s="491"/>
      <c r="F244" s="491"/>
      <c r="G244" s="491"/>
      <c r="H244" s="493"/>
      <c r="I244" s="578"/>
      <c r="J244" s="232"/>
      <c r="K244" s="219"/>
      <c r="L244" s="130"/>
      <c r="M244" s="130"/>
      <c r="N244" s="130"/>
      <c r="O244" s="130"/>
      <c r="P244" s="130"/>
      <c r="Q244" s="130"/>
      <c r="R244" s="130"/>
      <c r="S244" s="130"/>
      <c r="T244" s="130"/>
      <c r="U244" s="130"/>
    </row>
    <row r="245" spans="1:21" s="131" customFormat="1" ht="18" customHeight="1" x14ac:dyDescent="0.3">
      <c r="A245" s="222"/>
      <c r="B245" s="545" t="s">
        <v>406</v>
      </c>
      <c r="C245" s="488"/>
      <c r="D245" s="487"/>
      <c r="E245" s="487"/>
      <c r="F245" s="487"/>
      <c r="G245" s="487"/>
      <c r="H245" s="494"/>
      <c r="I245" s="579">
        <f>SUM(I246:I250)</f>
        <v>2517805.3912499999</v>
      </c>
      <c r="J245" s="232"/>
      <c r="K245" s="219"/>
      <c r="L245" s="130"/>
      <c r="M245" s="130"/>
      <c r="N245" s="130"/>
      <c r="O245" s="130"/>
      <c r="P245" s="130"/>
      <c r="Q245" s="130"/>
      <c r="R245" s="130"/>
      <c r="S245" s="130"/>
      <c r="T245" s="130"/>
      <c r="U245" s="130"/>
    </row>
    <row r="246" spans="1:21" s="131" customFormat="1" ht="18" customHeight="1" x14ac:dyDescent="0.3">
      <c r="A246" s="222"/>
      <c r="B246" s="544" t="s">
        <v>407</v>
      </c>
      <c r="C246" s="488"/>
      <c r="D246" s="487"/>
      <c r="E246" s="487"/>
      <c r="F246" s="487"/>
      <c r="G246" s="487"/>
      <c r="H246" s="494"/>
      <c r="I246" s="580">
        <v>0</v>
      </c>
      <c r="J246" s="232"/>
      <c r="K246" s="219"/>
      <c r="L246" s="130"/>
      <c r="M246" s="130"/>
      <c r="N246" s="130"/>
      <c r="O246" s="130"/>
      <c r="P246" s="130"/>
      <c r="Q246" s="130"/>
      <c r="R246" s="130"/>
      <c r="S246" s="130"/>
      <c r="T246" s="130"/>
      <c r="U246" s="130"/>
    </row>
    <row r="247" spans="1:21" s="131" customFormat="1" ht="18" customHeight="1" x14ac:dyDescent="0.3">
      <c r="A247" s="222"/>
      <c r="B247" s="544" t="s">
        <v>408</v>
      </c>
      <c r="C247" s="488"/>
      <c r="D247" s="487"/>
      <c r="E247" s="487"/>
      <c r="F247" s="487"/>
      <c r="G247" s="487"/>
      <c r="H247" s="494"/>
      <c r="I247" s="580">
        <v>2269720.3912499999</v>
      </c>
      <c r="J247" s="232"/>
      <c r="K247" s="219"/>
      <c r="L247" s="130"/>
      <c r="M247" s="130"/>
      <c r="N247" s="130"/>
      <c r="O247" s="130"/>
      <c r="P247" s="130"/>
      <c r="Q247" s="130"/>
      <c r="R247" s="130"/>
      <c r="S247" s="130"/>
      <c r="T247" s="130"/>
      <c r="U247" s="130"/>
    </row>
    <row r="248" spans="1:21" s="131" customFormat="1" ht="18" customHeight="1" x14ac:dyDescent="0.3">
      <c r="A248" s="222"/>
      <c r="B248" s="544" t="s">
        <v>409</v>
      </c>
      <c r="C248" s="488"/>
      <c r="D248" s="487"/>
      <c r="E248" s="487"/>
      <c r="F248" s="487"/>
      <c r="G248" s="487"/>
      <c r="H248" s="494"/>
      <c r="I248" s="581">
        <v>41296</v>
      </c>
      <c r="J248" s="232"/>
      <c r="K248" s="219"/>
      <c r="L248" s="130"/>
      <c r="M248" s="130"/>
      <c r="N248" s="130"/>
      <c r="O248" s="130"/>
      <c r="P248" s="130"/>
      <c r="Q248" s="130"/>
      <c r="R248" s="130"/>
      <c r="S248" s="130"/>
      <c r="T248" s="130"/>
      <c r="U248" s="130"/>
    </row>
    <row r="249" spans="1:21" s="131" customFormat="1" ht="18" customHeight="1" x14ac:dyDescent="0.3">
      <c r="A249" s="222"/>
      <c r="B249" s="544" t="s">
        <v>410</v>
      </c>
      <c r="C249" s="488"/>
      <c r="D249" s="487"/>
      <c r="E249" s="487"/>
      <c r="F249" s="487"/>
      <c r="G249" s="487"/>
      <c r="H249" s="494"/>
      <c r="I249" s="581"/>
      <c r="J249" s="232"/>
      <c r="K249" s="219"/>
      <c r="L249" s="130"/>
      <c r="M249" s="130"/>
      <c r="N249" s="130"/>
      <c r="O249" s="130"/>
      <c r="P249" s="130"/>
      <c r="Q249" s="130"/>
      <c r="R249" s="130"/>
      <c r="S249" s="130"/>
      <c r="T249" s="130"/>
      <c r="U249" s="130"/>
    </row>
    <row r="250" spans="1:21" s="131" customFormat="1" ht="18" customHeight="1" x14ac:dyDescent="0.3">
      <c r="A250" s="222"/>
      <c r="B250" s="544" t="s">
        <v>411</v>
      </c>
      <c r="C250" s="488"/>
      <c r="D250" s="487"/>
      <c r="E250" s="487"/>
      <c r="F250" s="487"/>
      <c r="G250" s="487"/>
      <c r="H250" s="494"/>
      <c r="I250" s="581">
        <v>206789</v>
      </c>
      <c r="J250" s="232"/>
      <c r="K250" s="219"/>
      <c r="L250" s="130"/>
      <c r="M250" s="130"/>
      <c r="N250" s="130"/>
      <c r="O250" s="130"/>
      <c r="P250" s="130"/>
      <c r="Q250" s="130"/>
      <c r="R250" s="130"/>
      <c r="S250" s="130"/>
      <c r="T250" s="130"/>
      <c r="U250" s="130"/>
    </row>
    <row r="251" spans="1:21" s="131" customFormat="1" ht="18" customHeight="1" x14ac:dyDescent="0.3">
      <c r="A251" s="222"/>
      <c r="B251" s="544"/>
      <c r="C251" s="488"/>
      <c r="D251" s="487"/>
      <c r="E251" s="487"/>
      <c r="F251" s="487"/>
      <c r="G251" s="487"/>
      <c r="H251" s="494"/>
      <c r="I251" s="571"/>
      <c r="J251" s="232"/>
      <c r="K251" s="219"/>
      <c r="L251" s="130"/>
      <c r="M251" s="130"/>
      <c r="N251" s="130"/>
      <c r="O251" s="130"/>
      <c r="P251" s="130"/>
      <c r="Q251" s="130"/>
      <c r="R251" s="130"/>
      <c r="S251" s="130"/>
      <c r="T251" s="130"/>
      <c r="U251" s="130"/>
    </row>
    <row r="252" spans="1:21" s="131" customFormat="1" ht="18" customHeight="1" x14ac:dyDescent="0.3">
      <c r="A252" s="222"/>
      <c r="B252" s="545" t="s">
        <v>412</v>
      </c>
      <c r="C252" s="488"/>
      <c r="D252" s="487"/>
      <c r="E252" s="487"/>
      <c r="F252" s="487"/>
      <c r="G252" s="487"/>
      <c r="H252" s="494"/>
      <c r="I252" s="580"/>
      <c r="J252" s="232"/>
      <c r="K252" s="219"/>
      <c r="L252" s="130"/>
      <c r="M252" s="130"/>
      <c r="N252" s="130"/>
      <c r="O252" s="130"/>
      <c r="P252" s="130"/>
      <c r="Q252" s="130"/>
      <c r="R252" s="130"/>
      <c r="S252" s="130"/>
      <c r="T252" s="130"/>
      <c r="U252" s="130"/>
    </row>
    <row r="253" spans="1:21" s="131" customFormat="1" ht="31.2" customHeight="1" x14ac:dyDescent="0.3">
      <c r="A253" s="222"/>
      <c r="B253" s="544" t="s">
        <v>413</v>
      </c>
      <c r="C253" s="488"/>
      <c r="D253" s="487"/>
      <c r="E253" s="487"/>
      <c r="F253" s="487"/>
      <c r="G253" s="487"/>
      <c r="H253" s="494"/>
      <c r="I253" s="580">
        <v>-97537.020647978701</v>
      </c>
      <c r="J253" s="232"/>
      <c r="K253" s="219"/>
      <c r="L253" s="130"/>
      <c r="M253" s="130"/>
      <c r="N253" s="130"/>
      <c r="O253" s="130"/>
      <c r="P253" s="130"/>
      <c r="Q253" s="130"/>
      <c r="R253" s="130"/>
      <c r="S253" s="130"/>
      <c r="T253" s="130"/>
      <c r="U253" s="130"/>
    </row>
    <row r="254" spans="1:21" s="131" customFormat="1" ht="18" customHeight="1" x14ac:dyDescent="0.3">
      <c r="A254" s="222"/>
      <c r="B254" s="544" t="s">
        <v>414</v>
      </c>
      <c r="C254" s="488"/>
      <c r="D254" s="487"/>
      <c r="E254" s="487"/>
      <c r="F254" s="487"/>
      <c r="G254" s="487"/>
      <c r="H254" s="494"/>
      <c r="I254" s="571"/>
      <c r="J254" s="232"/>
      <c r="K254" s="219"/>
      <c r="L254" s="130"/>
      <c r="M254" s="130"/>
      <c r="N254" s="130"/>
      <c r="O254" s="130"/>
      <c r="P254" s="130"/>
      <c r="Q254" s="130"/>
      <c r="R254" s="130"/>
      <c r="S254" s="130"/>
      <c r="T254" s="130"/>
      <c r="U254" s="130"/>
    </row>
    <row r="255" spans="1:21" s="131" customFormat="1" ht="18" customHeight="1" x14ac:dyDescent="0.3">
      <c r="A255" s="222"/>
      <c r="B255" s="545" t="s">
        <v>415</v>
      </c>
      <c r="C255" s="488"/>
      <c r="D255" s="487"/>
      <c r="E255" s="487"/>
      <c r="F255" s="487"/>
      <c r="G255" s="487"/>
      <c r="H255" s="494"/>
      <c r="I255" s="579">
        <f>I243+I245+I253</f>
        <v>2048004.1143417803</v>
      </c>
      <c r="J255" s="232"/>
      <c r="K255" s="219"/>
      <c r="L255" s="130"/>
      <c r="M255" s="130"/>
      <c r="N255" s="130"/>
      <c r="O255" s="130"/>
      <c r="P255" s="130"/>
      <c r="Q255" s="130"/>
      <c r="R255" s="130"/>
      <c r="S255" s="130"/>
      <c r="T255" s="130"/>
      <c r="U255" s="130"/>
    </row>
    <row r="256" spans="1:21" s="131" customFormat="1" ht="18" customHeight="1" x14ac:dyDescent="0.3">
      <c r="A256" s="222"/>
      <c r="B256" s="544" t="s">
        <v>416</v>
      </c>
      <c r="C256" s="488"/>
      <c r="D256" s="487"/>
      <c r="E256" s="487"/>
      <c r="F256" s="487"/>
      <c r="G256" s="487"/>
      <c r="H256" s="494"/>
      <c r="I256" s="571"/>
      <c r="J256" s="232"/>
      <c r="K256" s="219"/>
      <c r="L256" s="130"/>
      <c r="M256" s="130"/>
      <c r="N256" s="130"/>
      <c r="O256" s="130"/>
      <c r="P256" s="130"/>
      <c r="Q256" s="130"/>
      <c r="R256" s="130"/>
      <c r="S256" s="130"/>
      <c r="T256" s="130"/>
      <c r="U256" s="130"/>
    </row>
    <row r="257" spans="1:21" s="131" customFormat="1" ht="18" customHeight="1" x14ac:dyDescent="0.3">
      <c r="A257" s="222"/>
      <c r="B257" s="545" t="s">
        <v>417</v>
      </c>
      <c r="C257" s="488"/>
      <c r="D257" s="487"/>
      <c r="E257" s="487"/>
      <c r="F257" s="487"/>
      <c r="G257" s="487"/>
      <c r="H257" s="494"/>
      <c r="I257" s="579">
        <f>I255+I256</f>
        <v>2048004.1143417803</v>
      </c>
      <c r="J257" s="232"/>
      <c r="K257" s="219"/>
      <c r="L257" s="130"/>
      <c r="M257" s="130"/>
      <c r="N257" s="130"/>
      <c r="O257" s="130"/>
      <c r="P257" s="130"/>
      <c r="Q257" s="130"/>
      <c r="R257" s="130"/>
      <c r="S257" s="130"/>
      <c r="T257" s="130"/>
      <c r="U257" s="130"/>
    </row>
    <row r="258" spans="1:21" s="131" customFormat="1" ht="18" customHeight="1" x14ac:dyDescent="0.3">
      <c r="A258" s="222"/>
      <c r="B258" s="544" t="s">
        <v>418</v>
      </c>
      <c r="C258" s="488"/>
      <c r="D258" s="487"/>
      <c r="E258" s="487"/>
      <c r="F258" s="487"/>
      <c r="G258" s="487"/>
      <c r="H258" s="494"/>
      <c r="I258" s="580">
        <v>-630396</v>
      </c>
      <c r="J258" s="232"/>
      <c r="K258" s="219"/>
      <c r="L258" s="130"/>
      <c r="M258" s="130"/>
      <c r="N258" s="130"/>
      <c r="O258" s="130"/>
      <c r="P258" s="130"/>
      <c r="Q258" s="130"/>
      <c r="R258" s="130"/>
      <c r="S258" s="130"/>
      <c r="T258" s="130"/>
      <c r="U258" s="130"/>
    </row>
    <row r="259" spans="1:21" s="131" customFormat="1" ht="18" customHeight="1" thickBot="1" x14ac:dyDescent="0.35">
      <c r="A259" s="222"/>
      <c r="B259" s="546" t="s">
        <v>419</v>
      </c>
      <c r="C259" s="528"/>
      <c r="D259" s="527"/>
      <c r="E259" s="527"/>
      <c r="F259" s="527"/>
      <c r="G259" s="527"/>
      <c r="H259" s="570"/>
      <c r="I259" s="582">
        <f>I257+I258</f>
        <v>1417608.1143417803</v>
      </c>
      <c r="J259" s="232"/>
      <c r="K259" s="219"/>
      <c r="L259" s="130"/>
      <c r="M259" s="130"/>
      <c r="N259" s="130"/>
      <c r="O259" s="130"/>
      <c r="P259" s="130"/>
      <c r="Q259" s="130"/>
      <c r="R259" s="130"/>
      <c r="S259" s="130"/>
      <c r="T259" s="130"/>
      <c r="U259" s="130"/>
    </row>
    <row r="260" spans="1:21" s="131" customFormat="1" ht="13.5" customHeight="1" x14ac:dyDescent="0.3">
      <c r="A260" s="222"/>
      <c r="B260"/>
      <c r="C260"/>
      <c r="D260"/>
      <c r="E260"/>
      <c r="F260"/>
      <c r="G260"/>
      <c r="H260"/>
      <c r="I260"/>
      <c r="J260" s="232"/>
      <c r="K260" s="219"/>
      <c r="L260" s="130"/>
      <c r="M260" s="130"/>
      <c r="N260" s="130"/>
      <c r="O260" s="130"/>
      <c r="P260" s="130"/>
      <c r="Q260" s="130"/>
      <c r="R260" s="130"/>
      <c r="S260" s="130"/>
      <c r="T260" s="130"/>
      <c r="U260" s="130"/>
    </row>
    <row r="261" spans="1:21" s="131" customFormat="1" ht="13.5" customHeight="1" x14ac:dyDescent="0.3">
      <c r="A261" s="222"/>
      <c r="B261" s="139"/>
      <c r="C261" s="139"/>
      <c r="D261" s="139"/>
      <c r="E261" s="227"/>
      <c r="F261" s="227"/>
      <c r="G261" s="227"/>
      <c r="H261" s="227"/>
      <c r="I261" s="227"/>
      <c r="J261" s="232"/>
      <c r="K261" s="219"/>
      <c r="L261" s="130"/>
      <c r="M261" s="130"/>
      <c r="N261" s="130"/>
      <c r="O261" s="130"/>
      <c r="P261" s="130"/>
      <c r="Q261" s="130"/>
      <c r="R261" s="130"/>
      <c r="S261" s="130"/>
      <c r="T261" s="130"/>
      <c r="U261" s="130"/>
    </row>
    <row r="262" spans="1:21" s="131" customFormat="1" ht="13.5" customHeight="1" thickBot="1" x14ac:dyDescent="0.35">
      <c r="A262" s="222"/>
      <c r="B262" s="145"/>
      <c r="C262" s="145"/>
      <c r="D262" s="145"/>
      <c r="E262" s="227"/>
      <c r="F262" s="227"/>
      <c r="G262" s="227"/>
      <c r="H262" s="227"/>
      <c r="I262" s="227"/>
      <c r="J262" s="232"/>
      <c r="K262" s="219"/>
      <c r="L262" s="130"/>
      <c r="M262" s="130"/>
      <c r="N262" s="130"/>
      <c r="O262" s="130"/>
      <c r="P262" s="130"/>
      <c r="Q262" s="130"/>
      <c r="R262" s="130"/>
      <c r="S262" s="130"/>
      <c r="T262" s="130"/>
      <c r="U262" s="130"/>
    </row>
    <row r="263" spans="1:21" ht="18.600000000000001" customHeight="1" thickBot="1" x14ac:dyDescent="0.35">
      <c r="B263" s="229" t="s">
        <v>20</v>
      </c>
      <c r="I263" s="154" t="s">
        <v>204</v>
      </c>
      <c r="J263" s="230"/>
      <c r="L263" s="130"/>
      <c r="M263" s="130"/>
      <c r="N263" s="130"/>
      <c r="O263" s="130"/>
      <c r="P263" s="130"/>
      <c r="Q263" s="130"/>
      <c r="R263" s="130"/>
      <c r="S263" s="130"/>
      <c r="T263" s="130"/>
      <c r="U263" s="130"/>
    </row>
    <row r="264" spans="1:21" s="131" customFormat="1" ht="16.2" customHeight="1" thickBot="1" x14ac:dyDescent="0.35">
      <c r="A264" s="221"/>
      <c r="B264" s="925" t="s">
        <v>312</v>
      </c>
      <c r="C264" s="950">
        <v>2023</v>
      </c>
      <c r="D264" s="951"/>
      <c r="E264" s="951"/>
      <c r="F264" s="951"/>
      <c r="G264" s="951"/>
      <c r="H264" s="951"/>
      <c r="I264" s="952"/>
      <c r="J264" s="231"/>
      <c r="K264" s="219"/>
      <c r="L264" s="130"/>
      <c r="M264" s="130"/>
      <c r="N264" s="130"/>
      <c r="O264" s="130"/>
      <c r="P264" s="130"/>
      <c r="Q264" s="130"/>
      <c r="R264" s="130"/>
      <c r="S264" s="130"/>
      <c r="T264" s="130"/>
      <c r="U264" s="130"/>
    </row>
    <row r="265" spans="1:21" s="131" customFormat="1" ht="15.6" customHeight="1" thickBot="1" x14ac:dyDescent="0.35">
      <c r="A265" s="129"/>
      <c r="B265" s="926"/>
      <c r="C265" s="900" t="s">
        <v>100</v>
      </c>
      <c r="D265" s="900" t="s">
        <v>101</v>
      </c>
      <c r="E265" s="954" t="s">
        <v>102</v>
      </c>
      <c r="F265" s="955"/>
      <c r="G265" s="854" t="s">
        <v>103</v>
      </c>
      <c r="H265" s="854" t="s">
        <v>104</v>
      </c>
      <c r="I265" s="956" t="s">
        <v>90</v>
      </c>
      <c r="J265" s="231"/>
      <c r="K265" s="949"/>
      <c r="L265" s="130"/>
      <c r="M265" s="130"/>
      <c r="N265" s="130"/>
      <c r="O265" s="130"/>
      <c r="P265" s="130"/>
      <c r="Q265" s="130"/>
      <c r="R265" s="130"/>
      <c r="S265" s="130"/>
      <c r="T265" s="130"/>
      <c r="U265" s="130"/>
    </row>
    <row r="266" spans="1:21" s="131" customFormat="1" ht="18.600000000000001" customHeight="1" thickBot="1" x14ac:dyDescent="0.35">
      <c r="A266" s="129"/>
      <c r="B266" s="926"/>
      <c r="C266" s="906"/>
      <c r="D266" s="953"/>
      <c r="E266" s="273" t="s">
        <v>392</v>
      </c>
      <c r="F266" s="272" t="s">
        <v>393</v>
      </c>
      <c r="G266" s="855"/>
      <c r="H266" s="855"/>
      <c r="I266" s="957"/>
      <c r="J266" s="231"/>
      <c r="K266" s="949"/>
      <c r="L266" s="130"/>
      <c r="M266" s="130"/>
      <c r="N266" s="130"/>
      <c r="O266" s="130"/>
      <c r="P266" s="130"/>
      <c r="Q266" s="130"/>
      <c r="R266" s="130"/>
      <c r="S266" s="130"/>
      <c r="T266" s="130"/>
      <c r="U266" s="130"/>
    </row>
    <row r="267" spans="1:21" s="131" customFormat="1" ht="18" customHeight="1" x14ac:dyDescent="0.3">
      <c r="A267" s="222"/>
      <c r="B267" s="591" t="s">
        <v>394</v>
      </c>
      <c r="C267" s="592">
        <v>1488608.8181623907</v>
      </c>
      <c r="D267" s="592">
        <v>123154.36954427754</v>
      </c>
      <c r="E267" s="592">
        <v>101309.05</v>
      </c>
      <c r="F267" s="593">
        <v>4418676.5006274302</v>
      </c>
      <c r="G267" s="592">
        <v>1187060.6504011857</v>
      </c>
      <c r="H267" s="594">
        <v>717460.79330019106</v>
      </c>
      <c r="I267" s="595">
        <f>SUM(C267:H267)</f>
        <v>8036270.182035476</v>
      </c>
      <c r="J267" s="232"/>
      <c r="K267" s="233"/>
      <c r="L267" s="130"/>
      <c r="M267" s="130"/>
      <c r="N267" s="130"/>
      <c r="O267" s="130"/>
      <c r="P267" s="130"/>
      <c r="Q267" s="130"/>
      <c r="R267" s="130"/>
      <c r="S267" s="130"/>
      <c r="T267" s="130"/>
      <c r="U267" s="130"/>
    </row>
    <row r="268" spans="1:21" s="131" customFormat="1" ht="18" customHeight="1" x14ac:dyDescent="0.3">
      <c r="A268" s="222"/>
      <c r="B268" s="544" t="s">
        <v>421</v>
      </c>
      <c r="C268" s="540"/>
      <c r="D268" s="540"/>
      <c r="E268" s="540"/>
      <c r="F268" s="542"/>
      <c r="G268" s="540"/>
      <c r="H268" s="562"/>
      <c r="I268" s="571">
        <f>SUM(C268:H268)</f>
        <v>0</v>
      </c>
      <c r="J268" s="232"/>
      <c r="K268" s="233"/>
      <c r="L268" s="130"/>
      <c r="M268" s="130"/>
      <c r="N268" s="130"/>
      <c r="O268" s="130"/>
      <c r="P268" s="130"/>
      <c r="Q268" s="130"/>
      <c r="R268" s="130"/>
      <c r="S268" s="130"/>
      <c r="T268" s="130"/>
      <c r="U268" s="130"/>
    </row>
    <row r="269" spans="1:21" s="131" customFormat="1" ht="18" customHeight="1" x14ac:dyDescent="0.25">
      <c r="A269" s="222"/>
      <c r="B269" s="544" t="s">
        <v>396</v>
      </c>
      <c r="C269" s="547">
        <v>-528732.31770000001</v>
      </c>
      <c r="D269" s="547">
        <v>-5878.5636699999995</v>
      </c>
      <c r="E269" s="547">
        <v>0</v>
      </c>
      <c r="F269" s="548">
        <v>-133184.35806480001</v>
      </c>
      <c r="G269" s="547">
        <v>0</v>
      </c>
      <c r="H269" s="563">
        <v>-97319.933560000019</v>
      </c>
      <c r="I269" s="571">
        <f>SUM(C269:H269)</f>
        <v>-765115.17299480003</v>
      </c>
      <c r="J269" s="232"/>
      <c r="K269" s="233"/>
      <c r="L269" s="130"/>
      <c r="M269" s="130"/>
      <c r="N269" s="130"/>
      <c r="O269" s="130"/>
      <c r="P269" s="130"/>
      <c r="Q269" s="130"/>
      <c r="R269" s="130"/>
      <c r="S269" s="130"/>
      <c r="T269" s="130"/>
      <c r="U269" s="130"/>
    </row>
    <row r="270" spans="1:21" s="131" customFormat="1" ht="18" customHeight="1" x14ac:dyDescent="0.25">
      <c r="A270" s="222"/>
      <c r="B270" s="551" t="s">
        <v>397</v>
      </c>
      <c r="C270" s="552">
        <v>-865422.0975899999</v>
      </c>
      <c r="D270" s="552">
        <v>-101883.58693000002</v>
      </c>
      <c r="E270" s="552">
        <v>-1136.340423023649</v>
      </c>
      <c r="F270" s="553">
        <v>-61413.925842176366</v>
      </c>
      <c r="G270" s="552">
        <v>0</v>
      </c>
      <c r="H270" s="564">
        <v>-535242.08762999985</v>
      </c>
      <c r="I270" s="572">
        <f>SUM(C270:H270)</f>
        <v>-1565098.0384151996</v>
      </c>
      <c r="J270" s="232"/>
      <c r="K270" s="219"/>
      <c r="L270" s="130"/>
      <c r="M270" s="130"/>
      <c r="N270" s="130"/>
      <c r="O270" s="130"/>
      <c r="P270" s="130"/>
      <c r="Q270" s="130"/>
      <c r="R270" s="130"/>
      <c r="S270" s="130"/>
      <c r="T270" s="130"/>
      <c r="U270" s="130"/>
    </row>
    <row r="271" spans="1:21" s="127" customFormat="1" ht="18" customHeight="1" x14ac:dyDescent="0.25">
      <c r="A271" s="223"/>
      <c r="B271" s="573" t="s">
        <v>398</v>
      </c>
      <c r="C271" s="555">
        <f t="shared" ref="C271:I271" si="29">SUM(C267:C270)</f>
        <v>94454.402872390812</v>
      </c>
      <c r="D271" s="555">
        <f t="shared" si="29"/>
        <v>15392.218944277512</v>
      </c>
      <c r="E271" s="555">
        <f t="shared" si="29"/>
        <v>100172.70957697635</v>
      </c>
      <c r="F271" s="556">
        <f t="shared" si="29"/>
        <v>4224078.2167204544</v>
      </c>
      <c r="G271" s="555">
        <f t="shared" si="29"/>
        <v>1187060.6504011857</v>
      </c>
      <c r="H271" s="565">
        <f t="shared" si="29"/>
        <v>84898.772110191174</v>
      </c>
      <c r="I271" s="574">
        <f t="shared" si="29"/>
        <v>5706056.9706254769</v>
      </c>
      <c r="J271" s="232"/>
      <c r="K271" s="234"/>
      <c r="L271" s="130"/>
      <c r="M271" s="130"/>
      <c r="N271" s="130"/>
      <c r="O271" s="130"/>
      <c r="P271" s="130"/>
      <c r="Q271" s="130"/>
      <c r="R271" s="130"/>
      <c r="S271" s="130"/>
      <c r="T271" s="130"/>
      <c r="U271" s="130"/>
    </row>
    <row r="272" spans="1:21" s="131" customFormat="1" ht="18" customHeight="1" x14ac:dyDescent="0.25">
      <c r="A272" s="222"/>
      <c r="B272" s="557" t="s">
        <v>399</v>
      </c>
      <c r="C272" s="558">
        <v>-25701.216360000086</v>
      </c>
      <c r="D272" s="558">
        <v>-1146.3641265826361</v>
      </c>
      <c r="E272" s="558">
        <v>-49578.223786317198</v>
      </c>
      <c r="F272" s="559">
        <v>-104280.11090870785</v>
      </c>
      <c r="G272" s="558">
        <v>-23307.781240000011</v>
      </c>
      <c r="H272" s="566">
        <v>-12552.053380595116</v>
      </c>
      <c r="I272" s="575">
        <f>SUM(C272:H272)</f>
        <v>-216565.74980220289</v>
      </c>
      <c r="J272" s="232"/>
      <c r="K272" s="219"/>
      <c r="L272" s="130"/>
      <c r="M272" s="130"/>
      <c r="N272" s="130"/>
      <c r="O272" s="130"/>
      <c r="P272" s="130"/>
      <c r="Q272" s="130"/>
      <c r="R272" s="130"/>
      <c r="S272" s="130"/>
      <c r="T272" s="130"/>
      <c r="U272" s="130"/>
    </row>
    <row r="273" spans="1:21" s="127" customFormat="1" ht="18" customHeight="1" x14ac:dyDescent="0.25">
      <c r="A273" s="223"/>
      <c r="B273" s="573" t="s">
        <v>400</v>
      </c>
      <c r="C273" s="555">
        <f t="shared" ref="C273:H273" si="30">SUM(C271+C272)</f>
        <v>68753.186512390734</v>
      </c>
      <c r="D273" s="555">
        <f t="shared" si="30"/>
        <v>14245.854817694877</v>
      </c>
      <c r="E273" s="555">
        <f t="shared" si="30"/>
        <v>50594.485790659157</v>
      </c>
      <c r="F273" s="556">
        <f t="shared" si="30"/>
        <v>4119798.1058117463</v>
      </c>
      <c r="G273" s="555">
        <f t="shared" si="30"/>
        <v>1163752.8691611858</v>
      </c>
      <c r="H273" s="565">
        <f t="shared" si="30"/>
        <v>72346.718729596061</v>
      </c>
      <c r="I273" s="574">
        <f>SUM(I271:I272)</f>
        <v>5489491.220823274</v>
      </c>
      <c r="J273" s="232"/>
      <c r="K273" s="234"/>
      <c r="L273" s="130"/>
      <c r="M273" s="130"/>
      <c r="N273" s="130"/>
      <c r="O273" s="130"/>
      <c r="P273" s="130"/>
      <c r="Q273" s="130"/>
      <c r="R273" s="130"/>
      <c r="S273" s="130"/>
      <c r="T273" s="130"/>
      <c r="U273" s="130"/>
    </row>
    <row r="274" spans="1:21" s="131" customFormat="1" ht="18" customHeight="1" x14ac:dyDescent="0.3">
      <c r="A274" s="222"/>
      <c r="B274" s="554"/>
      <c r="C274" s="560"/>
      <c r="D274" s="560"/>
      <c r="E274" s="560"/>
      <c r="F274" s="561"/>
      <c r="G274" s="560"/>
      <c r="H274" s="567"/>
      <c r="I274" s="576"/>
      <c r="J274" s="232"/>
      <c r="K274" s="219"/>
      <c r="L274" s="130"/>
      <c r="M274" s="130"/>
      <c r="N274" s="130"/>
      <c r="O274" s="130"/>
      <c r="P274" s="130"/>
      <c r="Q274" s="130"/>
      <c r="R274" s="130"/>
      <c r="S274" s="130"/>
      <c r="T274" s="130"/>
      <c r="U274" s="130"/>
    </row>
    <row r="275" spans="1:21" s="131" customFormat="1" ht="18" customHeight="1" x14ac:dyDescent="0.3">
      <c r="A275" s="222"/>
      <c r="B275" s="545" t="s">
        <v>401</v>
      </c>
      <c r="C275" s="541"/>
      <c r="D275" s="541"/>
      <c r="E275" s="541"/>
      <c r="F275" s="543"/>
      <c r="G275" s="541"/>
      <c r="H275" s="568"/>
      <c r="I275" s="571"/>
      <c r="J275" s="232"/>
      <c r="K275" s="129"/>
      <c r="L275" s="130"/>
      <c r="M275" s="130"/>
      <c r="N275" s="130"/>
      <c r="O275" s="130"/>
      <c r="P275" s="130"/>
      <c r="Q275" s="130"/>
      <c r="R275" s="130"/>
      <c r="S275" s="130"/>
      <c r="T275" s="130"/>
      <c r="U275" s="130"/>
    </row>
    <row r="276" spans="1:21" s="131" customFormat="1" ht="18" customHeight="1" x14ac:dyDescent="0.25">
      <c r="A276" s="222"/>
      <c r="B276" s="544" t="s">
        <v>402</v>
      </c>
      <c r="C276" s="549">
        <v>6918.3985453072528</v>
      </c>
      <c r="D276" s="549">
        <v>-8426.8872333644031</v>
      </c>
      <c r="E276" s="549">
        <v>-331940.39951040805</v>
      </c>
      <c r="F276" s="550">
        <v>-2336256.0958566251</v>
      </c>
      <c r="G276" s="549">
        <v>-1299166.5152763485</v>
      </c>
      <c r="H276" s="569">
        <v>-21242.295944387533</v>
      </c>
      <c r="I276" s="577">
        <f>SUM(C276:H276)</f>
        <v>-3990113.7952758265</v>
      </c>
      <c r="J276" s="232"/>
      <c r="K276" s="219"/>
      <c r="L276" s="130"/>
      <c r="M276" s="130"/>
      <c r="N276" s="130"/>
      <c r="O276" s="130"/>
      <c r="P276" s="130"/>
      <c r="Q276" s="130"/>
      <c r="R276" s="130"/>
      <c r="S276" s="130"/>
      <c r="T276" s="130"/>
      <c r="U276" s="130"/>
    </row>
    <row r="277" spans="1:21" s="131" customFormat="1" ht="18" customHeight="1" x14ac:dyDescent="0.25">
      <c r="A277" s="222"/>
      <c r="B277" s="544" t="s">
        <v>403</v>
      </c>
      <c r="C277" s="549">
        <v>52826.472778517214</v>
      </c>
      <c r="D277" s="549">
        <v>25994.855269497493</v>
      </c>
      <c r="E277" s="549">
        <v>-4146.034915419933</v>
      </c>
      <c r="F277" s="550">
        <v>-472378.95499760204</v>
      </c>
      <c r="G277" s="549">
        <v>-87573.261547954375</v>
      </c>
      <c r="H277" s="569">
        <v>75336.956753157021</v>
      </c>
      <c r="I277" s="577">
        <f>SUM(C277:H277)</f>
        <v>-409939.96665980463</v>
      </c>
      <c r="J277" s="232"/>
      <c r="K277" s="219"/>
      <c r="L277" s="130"/>
      <c r="M277" s="130"/>
      <c r="N277" s="130"/>
      <c r="O277" s="130"/>
      <c r="P277" s="130"/>
      <c r="Q277" s="130"/>
      <c r="R277" s="130"/>
      <c r="S277" s="130"/>
      <c r="T277" s="130"/>
      <c r="U277" s="130"/>
    </row>
    <row r="278" spans="1:21" s="131" customFormat="1" ht="18" customHeight="1" x14ac:dyDescent="0.25">
      <c r="A278" s="222"/>
      <c r="B278" s="551" t="s">
        <v>404</v>
      </c>
      <c r="C278" s="583">
        <v>-2498.8849992718906</v>
      </c>
      <c r="D278" s="583">
        <v>-99.954432973340133</v>
      </c>
      <c r="E278" s="583">
        <v>-225.40694245692299</v>
      </c>
      <c r="F278" s="584">
        <v>-9154.8027696530153</v>
      </c>
      <c r="G278" s="583">
        <v>-3030.9137364497119</v>
      </c>
      <c r="H278" s="585">
        <v>-1600.01005919512</v>
      </c>
      <c r="I278" s="586">
        <f>SUM(C278:H278)</f>
        <v>-16609.97294</v>
      </c>
      <c r="J278" s="232"/>
      <c r="K278" s="219"/>
      <c r="L278" s="130"/>
      <c r="M278" s="130"/>
      <c r="N278" s="130"/>
      <c r="O278" s="130"/>
      <c r="P278" s="130"/>
      <c r="Q278" s="130"/>
      <c r="R278" s="130"/>
      <c r="S278" s="130"/>
      <c r="T278" s="130"/>
      <c r="U278" s="130"/>
    </row>
    <row r="279" spans="1:21" s="127" customFormat="1" ht="18" customHeight="1" x14ac:dyDescent="0.25">
      <c r="A279" s="223"/>
      <c r="B279" s="596" t="s">
        <v>405</v>
      </c>
      <c r="C279" s="648">
        <f t="shared" ref="C279:H279" si="31">SUM(C273:C278)</f>
        <v>125999.17283694331</v>
      </c>
      <c r="D279" s="648">
        <f t="shared" si="31"/>
        <v>31713.868420854626</v>
      </c>
      <c r="E279" s="648">
        <f t="shared" si="31"/>
        <v>-285717.35557762574</v>
      </c>
      <c r="F279" s="649">
        <f t="shared" si="31"/>
        <v>1302008.2521878663</v>
      </c>
      <c r="G279" s="648">
        <f t="shared" si="31"/>
        <v>-226017.82139956672</v>
      </c>
      <c r="H279" s="650">
        <f t="shared" si="31"/>
        <v>124841.36947917043</v>
      </c>
      <c r="I279" s="651">
        <f>+I273+I276+I277+I278</f>
        <v>1072827.4859476429</v>
      </c>
      <c r="J279" s="232"/>
      <c r="K279" s="235"/>
      <c r="L279" s="137"/>
      <c r="M279" s="137"/>
      <c r="N279" s="137"/>
      <c r="O279" s="137"/>
      <c r="P279" s="137"/>
      <c r="Q279" s="137"/>
      <c r="R279" s="137"/>
      <c r="S279" s="137"/>
      <c r="T279" s="137"/>
      <c r="U279" s="137"/>
    </row>
    <row r="280" spans="1:21" s="131" customFormat="1" ht="18" customHeight="1" x14ac:dyDescent="0.3">
      <c r="A280" s="222"/>
      <c r="B280" s="587"/>
      <c r="C280" s="489"/>
      <c r="D280" s="491"/>
      <c r="E280" s="491"/>
      <c r="F280" s="491"/>
      <c r="G280" s="491"/>
      <c r="H280" s="493"/>
      <c r="I280" s="578"/>
      <c r="J280" s="232"/>
      <c r="K280" s="219"/>
      <c r="L280" s="130"/>
      <c r="M280" s="130"/>
      <c r="N280" s="130"/>
      <c r="O280" s="130"/>
      <c r="P280" s="130"/>
      <c r="Q280" s="130"/>
      <c r="R280" s="130"/>
      <c r="S280" s="130"/>
      <c r="T280" s="130"/>
      <c r="U280" s="130"/>
    </row>
    <row r="281" spans="1:21" s="131" customFormat="1" ht="18" customHeight="1" x14ac:dyDescent="0.3">
      <c r="A281" s="222"/>
      <c r="B281" s="545" t="s">
        <v>406</v>
      </c>
      <c r="C281" s="488"/>
      <c r="D281" s="487"/>
      <c r="E281" s="487"/>
      <c r="F281" s="487"/>
      <c r="G281" s="487"/>
      <c r="H281" s="494"/>
      <c r="I281" s="579">
        <f>SUM(I282:I286)</f>
        <v>1110980.2636000004</v>
      </c>
      <c r="J281" s="232"/>
      <c r="K281" s="219"/>
      <c r="L281" s="130"/>
      <c r="M281" s="130"/>
      <c r="N281" s="130"/>
      <c r="O281" s="130"/>
      <c r="P281" s="130"/>
      <c r="Q281" s="130"/>
      <c r="R281" s="130"/>
      <c r="S281" s="130"/>
      <c r="T281" s="130"/>
      <c r="U281" s="130"/>
    </row>
    <row r="282" spans="1:21" s="131" customFormat="1" ht="18" customHeight="1" x14ac:dyDescent="0.3">
      <c r="A282" s="222"/>
      <c r="B282" s="544" t="s">
        <v>407</v>
      </c>
      <c r="C282" s="488"/>
      <c r="D282" s="487"/>
      <c r="E282" s="487"/>
      <c r="F282" s="487"/>
      <c r="G282" s="487"/>
      <c r="H282" s="494"/>
      <c r="I282" s="580">
        <v>246779.00941</v>
      </c>
      <c r="J282" s="232"/>
      <c r="K282" s="219"/>
      <c r="L282" s="130"/>
      <c r="M282" s="130"/>
      <c r="N282" s="130"/>
      <c r="O282" s="130"/>
      <c r="P282" s="130"/>
      <c r="Q282" s="130"/>
      <c r="R282" s="130"/>
      <c r="S282" s="130"/>
      <c r="T282" s="130"/>
      <c r="U282" s="130"/>
    </row>
    <row r="283" spans="1:21" s="131" customFormat="1" ht="18" customHeight="1" x14ac:dyDescent="0.3">
      <c r="A283" s="222"/>
      <c r="B283" s="544" t="s">
        <v>408</v>
      </c>
      <c r="C283" s="488"/>
      <c r="D283" s="487"/>
      <c r="E283" s="487"/>
      <c r="F283" s="487"/>
      <c r="G283" s="487"/>
      <c r="H283" s="494"/>
      <c r="I283" s="580">
        <v>920404.2771500001</v>
      </c>
      <c r="J283" s="232"/>
      <c r="K283" s="219"/>
      <c r="L283" s="130"/>
      <c r="M283" s="130"/>
      <c r="N283" s="130"/>
      <c r="O283" s="130"/>
      <c r="P283" s="130"/>
      <c r="Q283" s="130"/>
      <c r="R283" s="130"/>
      <c r="S283" s="130"/>
      <c r="T283" s="130"/>
      <c r="U283" s="130"/>
    </row>
    <row r="284" spans="1:21" s="131" customFormat="1" ht="18" customHeight="1" x14ac:dyDescent="0.3">
      <c r="A284" s="222"/>
      <c r="B284" s="544" t="s">
        <v>409</v>
      </c>
      <c r="C284" s="488"/>
      <c r="D284" s="487"/>
      <c r="E284" s="487"/>
      <c r="F284" s="487"/>
      <c r="G284" s="487"/>
      <c r="H284" s="494"/>
      <c r="I284" s="581">
        <v>-67639.089890000003</v>
      </c>
      <c r="J284" s="232"/>
      <c r="K284" s="219"/>
      <c r="L284" s="130"/>
      <c r="M284" s="130"/>
      <c r="N284" s="130"/>
      <c r="O284" s="130"/>
      <c r="P284" s="130"/>
      <c r="Q284" s="130"/>
      <c r="R284" s="130"/>
      <c r="S284" s="130"/>
      <c r="T284" s="130"/>
      <c r="U284" s="130"/>
    </row>
    <row r="285" spans="1:21" s="131" customFormat="1" ht="18" customHeight="1" x14ac:dyDescent="0.3">
      <c r="A285" s="222"/>
      <c r="B285" s="544" t="s">
        <v>410</v>
      </c>
      <c r="C285" s="488"/>
      <c r="D285" s="487"/>
      <c r="E285" s="487"/>
      <c r="F285" s="487"/>
      <c r="G285" s="487"/>
      <c r="H285" s="494"/>
      <c r="I285" s="581">
        <v>8837.1778800000011</v>
      </c>
      <c r="J285" s="232"/>
      <c r="K285" s="219"/>
      <c r="L285" s="130"/>
      <c r="M285" s="130"/>
      <c r="N285" s="130"/>
      <c r="O285" s="130"/>
      <c r="P285" s="130"/>
      <c r="Q285" s="130"/>
      <c r="R285" s="130"/>
      <c r="S285" s="130"/>
      <c r="T285" s="130"/>
      <c r="U285" s="130"/>
    </row>
    <row r="286" spans="1:21" s="131" customFormat="1" ht="18" customHeight="1" x14ac:dyDescent="0.3">
      <c r="A286" s="222"/>
      <c r="B286" s="544" t="s">
        <v>411</v>
      </c>
      <c r="C286" s="488"/>
      <c r="D286" s="487"/>
      <c r="E286" s="487"/>
      <c r="F286" s="487"/>
      <c r="G286" s="487"/>
      <c r="H286" s="494"/>
      <c r="I286" s="581">
        <v>2598.8890499999998</v>
      </c>
      <c r="J286" s="232"/>
      <c r="K286" s="219"/>
      <c r="L286" s="130"/>
      <c r="M286" s="130"/>
      <c r="N286" s="130"/>
      <c r="O286" s="130"/>
      <c r="P286" s="130"/>
      <c r="Q286" s="130"/>
      <c r="R286" s="130"/>
      <c r="S286" s="130"/>
      <c r="T286" s="130"/>
      <c r="U286" s="130"/>
    </row>
    <row r="287" spans="1:21" s="131" customFormat="1" ht="18" customHeight="1" x14ac:dyDescent="0.3">
      <c r="A287" s="222"/>
      <c r="B287" s="544"/>
      <c r="C287" s="488"/>
      <c r="D287" s="487"/>
      <c r="E287" s="487"/>
      <c r="F287" s="487"/>
      <c r="G287" s="487"/>
      <c r="H287" s="494"/>
      <c r="I287" s="571"/>
      <c r="J287" s="232"/>
      <c r="K287" s="219"/>
      <c r="L287" s="130"/>
      <c r="M287" s="130"/>
      <c r="N287" s="130"/>
      <c r="O287" s="130"/>
      <c r="P287" s="130"/>
      <c r="Q287" s="130"/>
      <c r="R287" s="130"/>
      <c r="S287" s="130"/>
      <c r="T287" s="130"/>
      <c r="U287" s="130"/>
    </row>
    <row r="288" spans="1:21" s="131" customFormat="1" ht="18" customHeight="1" x14ac:dyDescent="0.3">
      <c r="A288" s="222"/>
      <c r="B288" s="545" t="s">
        <v>412</v>
      </c>
      <c r="C288" s="488"/>
      <c r="D288" s="487"/>
      <c r="E288" s="487"/>
      <c r="F288" s="487"/>
      <c r="G288" s="487"/>
      <c r="H288" s="494"/>
      <c r="I288" s="580"/>
      <c r="J288" s="232"/>
      <c r="K288" s="219"/>
      <c r="L288" s="130"/>
      <c r="M288" s="130"/>
      <c r="N288" s="130"/>
      <c r="O288" s="130"/>
      <c r="P288" s="130"/>
      <c r="Q288" s="130"/>
      <c r="R288" s="130"/>
      <c r="S288" s="130"/>
      <c r="T288" s="130"/>
      <c r="U288" s="130"/>
    </row>
    <row r="289" spans="1:21" s="131" customFormat="1" ht="31.95" customHeight="1" x14ac:dyDescent="0.3">
      <c r="A289" s="222"/>
      <c r="B289" s="544" t="s">
        <v>413</v>
      </c>
      <c r="C289" s="488"/>
      <c r="D289" s="487"/>
      <c r="E289" s="487"/>
      <c r="F289" s="487"/>
      <c r="G289" s="487"/>
      <c r="H289" s="494"/>
      <c r="I289" s="580">
        <v>-1908980.6945700001</v>
      </c>
      <c r="J289" s="232"/>
      <c r="K289" s="219"/>
      <c r="L289" s="130"/>
      <c r="M289" s="130"/>
      <c r="N289" s="130"/>
      <c r="O289" s="130"/>
      <c r="P289" s="130"/>
      <c r="Q289" s="130"/>
      <c r="R289" s="130"/>
      <c r="S289" s="130"/>
      <c r="T289" s="130"/>
      <c r="U289" s="130"/>
    </row>
    <row r="290" spans="1:21" s="131" customFormat="1" ht="18" customHeight="1" x14ac:dyDescent="0.3">
      <c r="A290" s="222"/>
      <c r="B290" s="544" t="s">
        <v>414</v>
      </c>
      <c r="C290" s="488"/>
      <c r="D290" s="487"/>
      <c r="E290" s="487"/>
      <c r="F290" s="487"/>
      <c r="G290" s="487"/>
      <c r="H290" s="494"/>
      <c r="I290" s="571"/>
      <c r="J290" s="232"/>
      <c r="K290" s="219"/>
      <c r="L290" s="130"/>
      <c r="M290" s="130"/>
      <c r="N290" s="130"/>
      <c r="O290" s="130"/>
      <c r="P290" s="130"/>
      <c r="Q290" s="130"/>
      <c r="R290" s="130"/>
      <c r="S290" s="130"/>
      <c r="T290" s="130"/>
      <c r="U290" s="130"/>
    </row>
    <row r="291" spans="1:21" s="131" customFormat="1" ht="18" customHeight="1" x14ac:dyDescent="0.3">
      <c r="A291" s="222"/>
      <c r="B291" s="545" t="s">
        <v>415</v>
      </c>
      <c r="C291" s="488"/>
      <c r="D291" s="487"/>
      <c r="E291" s="487"/>
      <c r="F291" s="487"/>
      <c r="G291" s="487"/>
      <c r="H291" s="494"/>
      <c r="I291" s="579">
        <f>+I279+I281+I289</f>
        <v>274827.05497764354</v>
      </c>
      <c r="J291" s="232"/>
      <c r="K291" s="219"/>
      <c r="L291" s="130"/>
      <c r="M291" s="130"/>
      <c r="N291" s="130"/>
      <c r="O291" s="130"/>
      <c r="P291" s="130"/>
      <c r="Q291" s="130"/>
      <c r="R291" s="130"/>
      <c r="S291" s="130"/>
      <c r="T291" s="130"/>
      <c r="U291" s="130"/>
    </row>
    <row r="292" spans="1:21" s="131" customFormat="1" ht="18" customHeight="1" x14ac:dyDescent="0.3">
      <c r="A292" s="222"/>
      <c r="B292" s="544" t="s">
        <v>416</v>
      </c>
      <c r="C292" s="488"/>
      <c r="D292" s="487"/>
      <c r="E292" s="487"/>
      <c r="F292" s="487"/>
      <c r="G292" s="487"/>
      <c r="H292" s="494"/>
      <c r="I292" s="571">
        <v>-32374.047720000002</v>
      </c>
      <c r="J292" s="232"/>
      <c r="K292" s="219"/>
      <c r="L292" s="130"/>
      <c r="M292" s="130"/>
      <c r="N292" s="130"/>
      <c r="O292" s="130"/>
      <c r="P292" s="130"/>
      <c r="Q292" s="130"/>
      <c r="R292" s="130"/>
      <c r="S292" s="130"/>
      <c r="T292" s="130"/>
      <c r="U292" s="130"/>
    </row>
    <row r="293" spans="1:21" s="131" customFormat="1" ht="18" customHeight="1" x14ac:dyDescent="0.3">
      <c r="A293" s="222"/>
      <c r="B293" s="545" t="s">
        <v>417</v>
      </c>
      <c r="C293" s="488"/>
      <c r="D293" s="487"/>
      <c r="E293" s="487"/>
      <c r="F293" s="487"/>
      <c r="G293" s="487"/>
      <c r="H293" s="494"/>
      <c r="I293" s="579">
        <f>+I291+I292</f>
        <v>242453.00725764353</v>
      </c>
      <c r="J293" s="232"/>
      <c r="K293" s="219"/>
      <c r="L293" s="130"/>
      <c r="M293" s="130"/>
      <c r="N293" s="130"/>
      <c r="O293" s="130"/>
      <c r="P293" s="130"/>
      <c r="Q293" s="130"/>
      <c r="R293" s="130"/>
      <c r="S293" s="130"/>
      <c r="T293" s="130"/>
      <c r="U293" s="130"/>
    </row>
    <row r="294" spans="1:21" s="131" customFormat="1" ht="18" customHeight="1" x14ac:dyDescent="0.3">
      <c r="A294" s="222"/>
      <c r="B294" s="544" t="s">
        <v>418</v>
      </c>
      <c r="C294" s="488"/>
      <c r="D294" s="487"/>
      <c r="E294" s="487"/>
      <c r="F294" s="487"/>
      <c r="G294" s="487"/>
      <c r="H294" s="494"/>
      <c r="I294" s="580">
        <v>-91123.479829999997</v>
      </c>
      <c r="J294" s="232"/>
      <c r="K294" s="219"/>
      <c r="L294" s="130"/>
      <c r="M294" s="130"/>
      <c r="N294" s="130"/>
      <c r="O294" s="130"/>
      <c r="P294" s="130"/>
      <c r="Q294" s="130"/>
      <c r="R294" s="130"/>
      <c r="S294" s="130"/>
      <c r="T294" s="130"/>
      <c r="U294" s="130"/>
    </row>
    <row r="295" spans="1:21" s="131" customFormat="1" ht="18" customHeight="1" thickBot="1" x14ac:dyDescent="0.35">
      <c r="A295" s="222"/>
      <c r="B295" s="546" t="s">
        <v>419</v>
      </c>
      <c r="C295" s="528"/>
      <c r="D295" s="527"/>
      <c r="E295" s="527"/>
      <c r="F295" s="527"/>
      <c r="G295" s="527"/>
      <c r="H295" s="570"/>
      <c r="I295" s="582">
        <f>+I293+I294</f>
        <v>151329.52742764354</v>
      </c>
      <c r="J295" s="232"/>
      <c r="K295" s="219"/>
      <c r="L295" s="130"/>
      <c r="M295" s="130"/>
      <c r="N295" s="130"/>
      <c r="O295" s="130"/>
      <c r="P295" s="130"/>
      <c r="Q295" s="130"/>
      <c r="R295" s="130"/>
      <c r="S295" s="130"/>
      <c r="T295" s="130"/>
      <c r="U295" s="130"/>
    </row>
    <row r="296" spans="1:21" s="131" customFormat="1" ht="13.5" customHeight="1" x14ac:dyDescent="0.3">
      <c r="A296" s="222"/>
      <c r="B296" s="122"/>
      <c r="C296" s="153"/>
      <c r="D296" s="153"/>
      <c r="E296" s="153"/>
      <c r="F296" s="153"/>
      <c r="G296" s="153"/>
      <c r="H296" s="153"/>
      <c r="I296" s="163"/>
      <c r="J296" s="232"/>
      <c r="K296" s="219"/>
      <c r="L296" s="130"/>
      <c r="M296" s="130"/>
      <c r="N296" s="130"/>
      <c r="O296" s="130"/>
      <c r="P296" s="130"/>
      <c r="Q296" s="130"/>
      <c r="R296" s="130"/>
      <c r="S296" s="130"/>
      <c r="T296" s="130"/>
      <c r="U296" s="130"/>
    </row>
    <row r="297" spans="1:21" s="131" customFormat="1" ht="13.5" customHeight="1" x14ac:dyDescent="0.3">
      <c r="A297" s="222"/>
      <c r="B297" s="139"/>
      <c r="C297" s="139"/>
      <c r="D297" s="139"/>
      <c r="E297" s="227"/>
      <c r="F297" s="227"/>
      <c r="G297" s="227"/>
      <c r="H297" s="227"/>
      <c r="I297" s="227"/>
      <c r="J297" s="232"/>
      <c r="K297" s="219"/>
      <c r="L297" s="130"/>
      <c r="M297" s="130"/>
      <c r="N297" s="130"/>
      <c r="O297" s="130"/>
      <c r="P297" s="130"/>
      <c r="Q297" s="130"/>
      <c r="R297" s="130"/>
      <c r="S297" s="130"/>
      <c r="T297" s="130"/>
      <c r="U297" s="130"/>
    </row>
    <row r="298" spans="1:21" s="131" customFormat="1" ht="13.5" customHeight="1" thickBot="1" x14ac:dyDescent="0.35">
      <c r="A298" s="222"/>
      <c r="B298" s="139"/>
      <c r="C298" s="139"/>
      <c r="D298" s="139"/>
      <c r="E298" s="227"/>
      <c r="F298" s="227"/>
      <c r="G298" s="227"/>
      <c r="H298" s="227"/>
      <c r="I298" s="227"/>
      <c r="J298" s="232"/>
      <c r="K298" s="219"/>
      <c r="L298" s="130"/>
      <c r="M298" s="130"/>
      <c r="N298" s="130"/>
      <c r="O298" s="130"/>
      <c r="P298" s="130"/>
      <c r="Q298" s="130"/>
      <c r="R298" s="130"/>
      <c r="S298" s="130"/>
      <c r="T298" s="130"/>
      <c r="U298" s="130"/>
    </row>
    <row r="299" spans="1:21" ht="19.2" customHeight="1" thickBot="1" x14ac:dyDescent="0.35">
      <c r="B299" s="229" t="s">
        <v>22</v>
      </c>
      <c r="I299" s="154" t="s">
        <v>204</v>
      </c>
      <c r="J299" s="230"/>
      <c r="L299" s="130"/>
      <c r="M299" s="130"/>
      <c r="N299" s="130"/>
      <c r="O299" s="130"/>
      <c r="P299" s="130"/>
      <c r="Q299" s="130"/>
      <c r="R299" s="130"/>
      <c r="S299" s="130"/>
      <c r="T299" s="130"/>
      <c r="U299" s="130"/>
    </row>
    <row r="300" spans="1:21" s="131" customFormat="1" ht="16.95" customHeight="1" thickBot="1" x14ac:dyDescent="0.35">
      <c r="A300" s="221"/>
      <c r="B300" s="925" t="s">
        <v>312</v>
      </c>
      <c r="C300" s="950">
        <v>2023</v>
      </c>
      <c r="D300" s="951"/>
      <c r="E300" s="951"/>
      <c r="F300" s="951"/>
      <c r="G300" s="951"/>
      <c r="H300" s="951"/>
      <c r="I300" s="952"/>
      <c r="J300" s="245"/>
      <c r="K300" s="219"/>
      <c r="L300" s="130"/>
      <c r="M300" s="130"/>
      <c r="N300" s="130"/>
      <c r="O300" s="130"/>
      <c r="P300" s="130"/>
      <c r="Q300" s="130"/>
      <c r="R300" s="130"/>
      <c r="S300" s="130"/>
      <c r="T300" s="130"/>
      <c r="U300" s="130"/>
    </row>
    <row r="301" spans="1:21" s="131" customFormat="1" ht="15.6" customHeight="1" thickBot="1" x14ac:dyDescent="0.35">
      <c r="A301" s="129"/>
      <c r="B301" s="926"/>
      <c r="C301" s="900" t="s">
        <v>100</v>
      </c>
      <c r="D301" s="900" t="s">
        <v>101</v>
      </c>
      <c r="E301" s="954" t="s">
        <v>102</v>
      </c>
      <c r="F301" s="955"/>
      <c r="G301" s="854" t="s">
        <v>103</v>
      </c>
      <c r="H301" s="854" t="s">
        <v>104</v>
      </c>
      <c r="I301" s="956" t="s">
        <v>90</v>
      </c>
      <c r="J301" s="231"/>
      <c r="K301" s="949"/>
      <c r="L301" s="130"/>
      <c r="M301" s="130"/>
      <c r="N301" s="130"/>
      <c r="O301" s="130"/>
      <c r="P301" s="130"/>
      <c r="Q301" s="130"/>
      <c r="R301" s="130"/>
      <c r="S301" s="130"/>
      <c r="T301" s="130"/>
      <c r="U301" s="130"/>
    </row>
    <row r="302" spans="1:21" s="131" customFormat="1" ht="18" customHeight="1" thickBot="1" x14ac:dyDescent="0.35">
      <c r="A302" s="129"/>
      <c r="B302" s="926"/>
      <c r="C302" s="906"/>
      <c r="D302" s="953"/>
      <c r="E302" s="273" t="s">
        <v>392</v>
      </c>
      <c r="F302" s="272" t="s">
        <v>393</v>
      </c>
      <c r="G302" s="855"/>
      <c r="H302" s="855"/>
      <c r="I302" s="957"/>
      <c r="J302" s="231"/>
      <c r="K302" s="949"/>
      <c r="L302" s="130"/>
      <c r="M302" s="130"/>
      <c r="N302" s="130"/>
      <c r="O302" s="130"/>
      <c r="P302" s="130"/>
      <c r="Q302" s="130"/>
      <c r="R302" s="130"/>
      <c r="S302" s="130"/>
      <c r="T302" s="130"/>
      <c r="U302" s="130"/>
    </row>
    <row r="303" spans="1:21" s="131" customFormat="1" ht="18" customHeight="1" x14ac:dyDescent="0.3">
      <c r="A303" s="222"/>
      <c r="B303" s="591" t="s">
        <v>394</v>
      </c>
      <c r="C303" s="592">
        <v>2044296.4179700001</v>
      </c>
      <c r="D303" s="592">
        <v>86127.53757</v>
      </c>
      <c r="E303" s="592">
        <v>30734.830890000201</v>
      </c>
      <c r="F303" s="593">
        <v>7464767.4258200293</v>
      </c>
      <c r="G303" s="592">
        <v>194190.18410000001</v>
      </c>
      <c r="H303" s="594">
        <v>369940.04738</v>
      </c>
      <c r="I303" s="595">
        <f>SUM(C303:H303)</f>
        <v>10190056.44373003</v>
      </c>
      <c r="J303" s="246"/>
      <c r="K303" s="233"/>
      <c r="L303" s="130"/>
      <c r="M303" s="130"/>
      <c r="N303" s="130"/>
      <c r="O303" s="130"/>
      <c r="P303" s="130"/>
      <c r="Q303" s="130"/>
      <c r="R303" s="130"/>
      <c r="S303" s="130"/>
      <c r="T303" s="130"/>
      <c r="U303" s="130"/>
    </row>
    <row r="304" spans="1:21" s="131" customFormat="1" ht="18" customHeight="1" x14ac:dyDescent="0.3">
      <c r="A304" s="222"/>
      <c r="B304" s="544" t="s">
        <v>395</v>
      </c>
      <c r="C304" s="540">
        <v>-194362.7792248</v>
      </c>
      <c r="D304" s="540">
        <v>-13839.138139999999</v>
      </c>
      <c r="E304" s="540">
        <v>0</v>
      </c>
      <c r="F304" s="542">
        <v>0</v>
      </c>
      <c r="G304" s="540">
        <v>0</v>
      </c>
      <c r="H304" s="562">
        <v>-19138.60513235</v>
      </c>
      <c r="I304" s="571">
        <f>SUM(C304:H304)</f>
        <v>-227340.52249715</v>
      </c>
      <c r="J304" s="246"/>
      <c r="K304" s="233"/>
      <c r="L304" s="130"/>
      <c r="M304" s="130"/>
      <c r="N304" s="130"/>
      <c r="O304" s="130"/>
      <c r="P304" s="130"/>
      <c r="Q304" s="130"/>
      <c r="R304" s="130"/>
      <c r="S304" s="130"/>
      <c r="T304" s="130"/>
      <c r="U304" s="130"/>
    </row>
    <row r="305" spans="1:21" s="131" customFormat="1" ht="18" customHeight="1" x14ac:dyDescent="0.25">
      <c r="A305" s="222"/>
      <c r="B305" s="544" t="s">
        <v>420</v>
      </c>
      <c r="C305" s="547">
        <v>-712084.45099000004</v>
      </c>
      <c r="D305" s="547">
        <v>-1388.5273199999999</v>
      </c>
      <c r="E305" s="547">
        <v>0</v>
      </c>
      <c r="F305" s="548">
        <v>-940455.462729997</v>
      </c>
      <c r="G305" s="547">
        <v>0</v>
      </c>
      <c r="H305" s="563">
        <v>-48999.446960000001</v>
      </c>
      <c r="I305" s="571">
        <f>SUM(C305:H305)</f>
        <v>-1702927.8879999972</v>
      </c>
      <c r="J305" s="246"/>
      <c r="K305" s="233"/>
      <c r="L305" s="130"/>
      <c r="M305" s="130"/>
      <c r="N305" s="130"/>
      <c r="O305" s="130"/>
      <c r="P305" s="130"/>
      <c r="Q305" s="130"/>
      <c r="R305" s="130"/>
      <c r="S305" s="130"/>
      <c r="T305" s="130"/>
      <c r="U305" s="130"/>
    </row>
    <row r="306" spans="1:21" s="131" customFormat="1" ht="18" customHeight="1" x14ac:dyDescent="0.25">
      <c r="A306" s="222"/>
      <c r="B306" s="551" t="s">
        <v>397</v>
      </c>
      <c r="C306" s="552">
        <v>-149289.13105</v>
      </c>
      <c r="D306" s="552">
        <v>-40640.247389999997</v>
      </c>
      <c r="E306" s="552">
        <v>-506.15485999999999</v>
      </c>
      <c r="F306" s="553">
        <v>-342067.99265999999</v>
      </c>
      <c r="G306" s="552">
        <v>0</v>
      </c>
      <c r="H306" s="564">
        <v>-108496.52076</v>
      </c>
      <c r="I306" s="572">
        <f>SUM(C306:H306)</f>
        <v>-641000.04671999998</v>
      </c>
      <c r="J306" s="246"/>
      <c r="K306" s="219"/>
      <c r="L306" s="130"/>
      <c r="M306" s="130"/>
      <c r="N306" s="130"/>
      <c r="O306" s="130"/>
      <c r="P306" s="130"/>
      <c r="Q306" s="130"/>
      <c r="R306" s="130"/>
      <c r="S306" s="130"/>
      <c r="T306" s="130"/>
      <c r="U306" s="130"/>
    </row>
    <row r="307" spans="1:21" s="127" customFormat="1" ht="18" customHeight="1" x14ac:dyDescent="0.25">
      <c r="A307" s="223"/>
      <c r="B307" s="573" t="s">
        <v>398</v>
      </c>
      <c r="C307" s="555">
        <f t="shared" ref="C307:I307" si="32">SUM(C303:C306)</f>
        <v>988560.05670520011</v>
      </c>
      <c r="D307" s="555">
        <f t="shared" si="32"/>
        <v>30259.624720000014</v>
      </c>
      <c r="E307" s="555">
        <f t="shared" si="32"/>
        <v>30228.676030000202</v>
      </c>
      <c r="F307" s="556">
        <f t="shared" si="32"/>
        <v>6182243.9704300324</v>
      </c>
      <c r="G307" s="555">
        <f t="shared" si="32"/>
        <v>194190.18410000001</v>
      </c>
      <c r="H307" s="565">
        <f t="shared" si="32"/>
        <v>193305.47452765005</v>
      </c>
      <c r="I307" s="574">
        <f t="shared" si="32"/>
        <v>7618787.9865128836</v>
      </c>
      <c r="J307" s="247"/>
      <c r="K307" s="234"/>
      <c r="L307" s="130"/>
      <c r="M307" s="130"/>
      <c r="N307" s="130"/>
      <c r="O307" s="130"/>
      <c r="P307" s="130"/>
      <c r="Q307" s="130"/>
      <c r="R307" s="130"/>
      <c r="S307" s="130"/>
      <c r="T307" s="130"/>
      <c r="U307" s="130"/>
    </row>
    <row r="308" spans="1:21" s="131" customFormat="1" ht="18" customHeight="1" x14ac:dyDescent="0.25">
      <c r="A308" s="222"/>
      <c r="B308" s="557" t="s">
        <v>399</v>
      </c>
      <c r="C308" s="558">
        <v>-102643.69396000003</v>
      </c>
      <c r="D308" s="558">
        <v>-149.12860999999941</v>
      </c>
      <c r="E308" s="558">
        <v>-3434.0205499999984</v>
      </c>
      <c r="F308" s="559">
        <v>3960.8184100007284</v>
      </c>
      <c r="G308" s="558">
        <v>-91207.082779999982</v>
      </c>
      <c r="H308" s="566">
        <v>-22069.329170000026</v>
      </c>
      <c r="I308" s="575">
        <f>SUM(C308:H308)</f>
        <v>-215542.43665999931</v>
      </c>
      <c r="J308" s="246"/>
      <c r="K308" s="219"/>
      <c r="L308" s="130"/>
      <c r="M308" s="130"/>
      <c r="N308" s="130"/>
      <c r="O308" s="130"/>
      <c r="P308" s="130"/>
      <c r="Q308" s="130"/>
      <c r="R308" s="130"/>
      <c r="S308" s="130"/>
      <c r="T308" s="130"/>
      <c r="U308" s="130"/>
    </row>
    <row r="309" spans="1:21" s="127" customFormat="1" ht="18" customHeight="1" x14ac:dyDescent="0.25">
      <c r="A309" s="223"/>
      <c r="B309" s="573" t="s">
        <v>400</v>
      </c>
      <c r="C309" s="555">
        <f t="shared" ref="C309:H309" si="33">SUM(C307+C308)</f>
        <v>885916.36274520005</v>
      </c>
      <c r="D309" s="555">
        <f t="shared" si="33"/>
        <v>30110.496110000015</v>
      </c>
      <c r="E309" s="555">
        <f t="shared" si="33"/>
        <v>26794.655480000205</v>
      </c>
      <c r="F309" s="556">
        <f t="shared" si="33"/>
        <v>6186204.7888400331</v>
      </c>
      <c r="G309" s="555">
        <f t="shared" si="33"/>
        <v>102983.10132000003</v>
      </c>
      <c r="H309" s="565">
        <f t="shared" si="33"/>
        <v>171236.14535765001</v>
      </c>
      <c r="I309" s="574">
        <f>SUM(I307:I308)</f>
        <v>7403245.5498528844</v>
      </c>
      <c r="J309" s="247"/>
      <c r="K309" s="234"/>
      <c r="L309" s="130"/>
      <c r="M309" s="130"/>
      <c r="N309" s="130"/>
      <c r="O309" s="130"/>
      <c r="P309" s="130"/>
      <c r="Q309" s="130"/>
      <c r="R309" s="130"/>
      <c r="S309" s="130"/>
      <c r="T309" s="130"/>
      <c r="U309" s="130"/>
    </row>
    <row r="310" spans="1:21" s="131" customFormat="1" ht="18" customHeight="1" x14ac:dyDescent="0.3">
      <c r="A310" s="222"/>
      <c r="B310" s="554"/>
      <c r="C310" s="560"/>
      <c r="D310" s="560"/>
      <c r="E310" s="560"/>
      <c r="F310" s="561"/>
      <c r="G310" s="560"/>
      <c r="H310" s="567"/>
      <c r="I310" s="576">
        <v>0</v>
      </c>
      <c r="J310" s="246"/>
      <c r="K310" s="219"/>
      <c r="L310" s="130"/>
      <c r="M310" s="130"/>
      <c r="N310" s="130"/>
      <c r="O310" s="130"/>
      <c r="P310" s="130"/>
      <c r="Q310" s="130"/>
      <c r="R310" s="130"/>
      <c r="S310" s="130"/>
      <c r="T310" s="130"/>
      <c r="U310" s="130"/>
    </row>
    <row r="311" spans="1:21" s="131" customFormat="1" ht="18" customHeight="1" x14ac:dyDescent="0.3">
      <c r="A311" s="222"/>
      <c r="B311" s="545" t="s">
        <v>401</v>
      </c>
      <c r="C311" s="541"/>
      <c r="D311" s="541"/>
      <c r="E311" s="541"/>
      <c r="F311" s="543"/>
      <c r="G311" s="541"/>
      <c r="H311" s="568"/>
      <c r="I311" s="571"/>
      <c r="J311" s="246"/>
      <c r="K311" s="129"/>
      <c r="L311" s="130"/>
      <c r="M311" s="130"/>
      <c r="N311" s="130"/>
      <c r="O311" s="130"/>
      <c r="P311" s="130"/>
      <c r="Q311" s="130"/>
      <c r="R311" s="130"/>
      <c r="S311" s="130"/>
      <c r="T311" s="130"/>
      <c r="U311" s="130"/>
    </row>
    <row r="312" spans="1:21" s="131" customFormat="1" ht="18" customHeight="1" x14ac:dyDescent="0.25">
      <c r="A312" s="222"/>
      <c r="B312" s="544" t="s">
        <v>402</v>
      </c>
      <c r="C312" s="549">
        <v>-551754.5740299999</v>
      </c>
      <c r="D312" s="549">
        <v>-12837.57944</v>
      </c>
      <c r="E312" s="549">
        <v>-826.93704178880478</v>
      </c>
      <c r="F312" s="550">
        <v>-4409134.8455382111</v>
      </c>
      <c r="G312" s="549">
        <v>-71038.188389999996</v>
      </c>
      <c r="H312" s="569">
        <v>-179713.60826000001</v>
      </c>
      <c r="I312" s="577">
        <f>SUM(C312:H312)</f>
        <v>-5225305.7326999996</v>
      </c>
      <c r="J312" s="246"/>
      <c r="K312" s="219"/>
      <c r="L312" s="130"/>
      <c r="M312" s="130"/>
      <c r="N312" s="130"/>
      <c r="O312" s="130"/>
      <c r="P312" s="130"/>
      <c r="Q312" s="130"/>
      <c r="R312" s="130"/>
      <c r="S312" s="130"/>
      <c r="T312" s="130"/>
      <c r="U312" s="130"/>
    </row>
    <row r="313" spans="1:21" s="131" customFormat="1" ht="18" customHeight="1" x14ac:dyDescent="0.25">
      <c r="A313" s="222"/>
      <c r="B313" s="544" t="s">
        <v>403</v>
      </c>
      <c r="C313" s="549">
        <v>61387.184930000323</v>
      </c>
      <c r="D313" s="549">
        <v>8140.6759699999866</v>
      </c>
      <c r="E313" s="549">
        <v>-163.61041942274727</v>
      </c>
      <c r="F313" s="550">
        <v>-73330.338030001105</v>
      </c>
      <c r="G313" s="549">
        <v>-11546.118325204699</v>
      </c>
      <c r="H313" s="569">
        <v>19584.118325204701</v>
      </c>
      <c r="I313" s="577">
        <f>SUM(C313:H313)</f>
        <v>4071.9124505764503</v>
      </c>
      <c r="J313" s="246"/>
      <c r="K313" s="219"/>
      <c r="L313" s="130"/>
      <c r="M313" s="130"/>
      <c r="N313" s="130"/>
      <c r="O313" s="130"/>
      <c r="P313" s="130"/>
      <c r="Q313" s="130"/>
      <c r="R313" s="130"/>
      <c r="S313" s="130"/>
      <c r="T313" s="130"/>
      <c r="U313" s="130"/>
    </row>
    <row r="314" spans="1:21" s="131" customFormat="1" ht="18" customHeight="1" x14ac:dyDescent="0.25">
      <c r="A314" s="222"/>
      <c r="B314" s="551" t="s">
        <v>404</v>
      </c>
      <c r="C314" s="583"/>
      <c r="D314" s="583"/>
      <c r="E314" s="583"/>
      <c r="F314" s="584"/>
      <c r="G314" s="583"/>
      <c r="H314" s="585"/>
      <c r="I314" s="586">
        <f>SUM(C314:H314)</f>
        <v>0</v>
      </c>
      <c r="J314" s="246"/>
      <c r="K314" s="219"/>
      <c r="L314" s="130"/>
      <c r="M314" s="130"/>
      <c r="N314" s="130"/>
      <c r="O314" s="130"/>
      <c r="P314" s="130"/>
      <c r="Q314" s="130"/>
      <c r="R314" s="130"/>
      <c r="S314" s="130"/>
      <c r="T314" s="130"/>
      <c r="U314" s="130"/>
    </row>
    <row r="315" spans="1:21" s="127" customFormat="1" ht="18" customHeight="1" x14ac:dyDescent="0.25">
      <c r="A315" s="223"/>
      <c r="B315" s="596" t="s">
        <v>405</v>
      </c>
      <c r="C315" s="648">
        <f t="shared" ref="C315:H315" si="34">SUM(C309:C314)</f>
        <v>395548.97364520049</v>
      </c>
      <c r="D315" s="648">
        <f t="shared" si="34"/>
        <v>25413.592639999999</v>
      </c>
      <c r="E315" s="648">
        <f t="shared" si="34"/>
        <v>25804.108018788651</v>
      </c>
      <c r="F315" s="649">
        <f t="shared" si="34"/>
        <v>1703739.6052718209</v>
      </c>
      <c r="G315" s="648">
        <f t="shared" si="34"/>
        <v>20398.794604795337</v>
      </c>
      <c r="H315" s="650">
        <f t="shared" si="34"/>
        <v>11106.655422854699</v>
      </c>
      <c r="I315" s="651">
        <f>+I309+I312+I313+I314</f>
        <v>2182011.7296034615</v>
      </c>
      <c r="J315" s="247"/>
      <c r="K315" s="235"/>
      <c r="L315" s="137"/>
      <c r="M315" s="137"/>
      <c r="N315" s="137"/>
      <c r="O315" s="137"/>
      <c r="P315" s="137"/>
      <c r="Q315" s="137"/>
      <c r="R315" s="137"/>
      <c r="S315" s="137"/>
      <c r="T315" s="137"/>
      <c r="U315" s="137"/>
    </row>
    <row r="316" spans="1:21" s="131" customFormat="1" ht="18" customHeight="1" x14ac:dyDescent="0.3">
      <c r="A316" s="222"/>
      <c r="B316" s="587"/>
      <c r="C316" s="489"/>
      <c r="D316" s="491"/>
      <c r="E316" s="491"/>
      <c r="F316" s="491"/>
      <c r="G316" s="491"/>
      <c r="H316" s="493"/>
      <c r="I316" s="578"/>
      <c r="J316" s="246"/>
      <c r="K316" s="219"/>
      <c r="L316" s="130"/>
      <c r="M316" s="130"/>
      <c r="N316" s="130"/>
      <c r="O316" s="130"/>
      <c r="P316" s="130"/>
      <c r="Q316" s="130"/>
      <c r="R316" s="130"/>
      <c r="S316" s="130"/>
      <c r="T316" s="130"/>
      <c r="U316" s="130"/>
    </row>
    <row r="317" spans="1:21" s="131" customFormat="1" ht="18" customHeight="1" x14ac:dyDescent="0.3">
      <c r="A317" s="222"/>
      <c r="B317" s="545" t="s">
        <v>406</v>
      </c>
      <c r="C317" s="488"/>
      <c r="D317" s="487"/>
      <c r="E317" s="487"/>
      <c r="F317" s="487"/>
      <c r="G317" s="487"/>
      <c r="H317" s="494"/>
      <c r="I317" s="579">
        <f>SUM(I318:I322)</f>
        <v>2215128.5619000001</v>
      </c>
      <c r="J317" s="246"/>
      <c r="K317" s="219"/>
      <c r="L317" s="130"/>
      <c r="M317" s="130"/>
      <c r="N317" s="130"/>
      <c r="O317" s="130"/>
      <c r="P317" s="130"/>
      <c r="Q317" s="130"/>
      <c r="R317" s="130"/>
      <c r="S317" s="130"/>
      <c r="T317" s="130"/>
      <c r="U317" s="130"/>
    </row>
    <row r="318" spans="1:21" s="131" customFormat="1" ht="18" customHeight="1" x14ac:dyDescent="0.3">
      <c r="A318" s="222"/>
      <c r="B318" s="544" t="s">
        <v>407</v>
      </c>
      <c r="C318" s="488"/>
      <c r="D318" s="487"/>
      <c r="E318" s="487"/>
      <c r="F318" s="487"/>
      <c r="G318" s="487"/>
      <c r="H318" s="494"/>
      <c r="I318" s="580">
        <v>274543.0393</v>
      </c>
      <c r="J318" s="246"/>
      <c r="K318" s="219"/>
      <c r="L318" s="130"/>
      <c r="M318" s="130"/>
      <c r="N318" s="130"/>
      <c r="O318" s="130"/>
      <c r="P318" s="130"/>
      <c r="Q318" s="130"/>
      <c r="R318" s="130"/>
      <c r="S318" s="130"/>
      <c r="T318" s="130"/>
      <c r="U318" s="130"/>
    </row>
    <row r="319" spans="1:21" s="131" customFormat="1" ht="18" customHeight="1" x14ac:dyDescent="0.3">
      <c r="A319" s="222"/>
      <c r="B319" s="544" t="s">
        <v>408</v>
      </c>
      <c r="C319" s="488"/>
      <c r="D319" s="487"/>
      <c r="E319" s="487"/>
      <c r="F319" s="487"/>
      <c r="G319" s="487"/>
      <c r="H319" s="494"/>
      <c r="I319" s="580">
        <v>1817504.3576400001</v>
      </c>
      <c r="J319" s="246"/>
      <c r="K319" s="219"/>
      <c r="L319" s="130"/>
      <c r="M319" s="130"/>
      <c r="N319" s="130"/>
      <c r="O319" s="130"/>
      <c r="P319" s="130"/>
      <c r="Q319" s="130"/>
      <c r="R319" s="130"/>
      <c r="S319" s="130"/>
      <c r="T319" s="130"/>
      <c r="U319" s="130"/>
    </row>
    <row r="320" spans="1:21" s="131" customFormat="1" ht="18" customHeight="1" x14ac:dyDescent="0.3">
      <c r="A320" s="222"/>
      <c r="B320" s="544" t="s">
        <v>409</v>
      </c>
      <c r="C320" s="488"/>
      <c r="D320" s="487"/>
      <c r="E320" s="487"/>
      <c r="F320" s="487"/>
      <c r="G320" s="487"/>
      <c r="H320" s="494"/>
      <c r="I320" s="581">
        <v>68.045429999999698</v>
      </c>
      <c r="J320" s="246"/>
      <c r="K320" s="219"/>
      <c r="L320" s="130"/>
      <c r="M320" s="130"/>
      <c r="N320" s="130"/>
      <c r="O320" s="130"/>
      <c r="P320" s="130"/>
      <c r="Q320" s="130"/>
      <c r="R320" s="130"/>
      <c r="S320" s="130"/>
      <c r="T320" s="130"/>
      <c r="U320" s="130"/>
    </row>
    <row r="321" spans="1:21" s="131" customFormat="1" ht="18" customHeight="1" x14ac:dyDescent="0.3">
      <c r="A321" s="222"/>
      <c r="B321" s="544" t="s">
        <v>410</v>
      </c>
      <c r="C321" s="488"/>
      <c r="D321" s="487"/>
      <c r="E321" s="487"/>
      <c r="F321" s="487"/>
      <c r="G321" s="487"/>
      <c r="H321" s="494"/>
      <c r="I321" s="581">
        <v>23980.435699999998</v>
      </c>
      <c r="J321" s="246"/>
      <c r="K321" s="219"/>
      <c r="L321" s="130"/>
      <c r="M321" s="130"/>
      <c r="N321" s="130"/>
      <c r="O321" s="130"/>
      <c r="P321" s="130"/>
      <c r="Q321" s="130"/>
      <c r="R321" s="130"/>
      <c r="S321" s="130"/>
      <c r="T321" s="130"/>
      <c r="U321" s="130"/>
    </row>
    <row r="322" spans="1:21" s="131" customFormat="1" ht="18" customHeight="1" x14ac:dyDescent="0.3">
      <c r="A322" s="222"/>
      <c r="B322" s="544" t="s">
        <v>411</v>
      </c>
      <c r="C322" s="488"/>
      <c r="D322" s="487"/>
      <c r="E322" s="487"/>
      <c r="F322" s="487"/>
      <c r="G322" s="487"/>
      <c r="H322" s="494"/>
      <c r="I322" s="581">
        <v>99032.68382999998</v>
      </c>
      <c r="J322" s="246"/>
      <c r="K322" s="219"/>
      <c r="L322" s="130"/>
      <c r="M322" s="130"/>
      <c r="N322" s="130"/>
      <c r="O322" s="130"/>
      <c r="P322" s="130"/>
      <c r="Q322" s="130"/>
      <c r="R322" s="130"/>
      <c r="S322" s="130"/>
      <c r="T322" s="130"/>
      <c r="U322" s="130"/>
    </row>
    <row r="323" spans="1:21" s="131" customFormat="1" ht="18" customHeight="1" x14ac:dyDescent="0.3">
      <c r="A323" s="222"/>
      <c r="B323" s="544"/>
      <c r="C323" s="488"/>
      <c r="D323" s="487"/>
      <c r="E323" s="487"/>
      <c r="F323" s="487"/>
      <c r="G323" s="487"/>
      <c r="H323" s="494"/>
      <c r="I323" s="571"/>
      <c r="J323" s="246"/>
      <c r="K323" s="219"/>
      <c r="L323" s="130"/>
      <c r="M323" s="130"/>
      <c r="N323" s="130"/>
      <c r="O323" s="130"/>
      <c r="P323" s="130"/>
      <c r="Q323" s="130"/>
      <c r="R323" s="130"/>
      <c r="S323" s="130"/>
      <c r="T323" s="130"/>
      <c r="U323" s="130"/>
    </row>
    <row r="324" spans="1:21" s="131" customFormat="1" ht="18" customHeight="1" x14ac:dyDescent="0.3">
      <c r="A324" s="222"/>
      <c r="B324" s="545" t="s">
        <v>412</v>
      </c>
      <c r="C324" s="488"/>
      <c r="D324" s="487"/>
      <c r="E324" s="487"/>
      <c r="F324" s="487"/>
      <c r="G324" s="487"/>
      <c r="H324" s="494"/>
      <c r="I324" s="580"/>
      <c r="J324" s="246"/>
      <c r="K324" s="219"/>
      <c r="L324" s="130"/>
      <c r="M324" s="130"/>
      <c r="N324" s="130"/>
      <c r="O324" s="130"/>
      <c r="P324" s="130"/>
      <c r="Q324" s="130"/>
      <c r="R324" s="130"/>
      <c r="S324" s="130"/>
      <c r="T324" s="130"/>
      <c r="U324" s="130"/>
    </row>
    <row r="325" spans="1:21" s="131" customFormat="1" ht="28.95" customHeight="1" x14ac:dyDescent="0.3">
      <c r="A325" s="222"/>
      <c r="B325" s="544" t="s">
        <v>413</v>
      </c>
      <c r="C325" s="488"/>
      <c r="D325" s="487"/>
      <c r="E325" s="487"/>
      <c r="F325" s="487"/>
      <c r="G325" s="487"/>
      <c r="H325" s="494"/>
      <c r="I325" s="580">
        <v>-3308895.2886399999</v>
      </c>
      <c r="J325" s="246"/>
      <c r="K325" s="219"/>
      <c r="L325" s="130"/>
      <c r="M325" s="130"/>
      <c r="N325" s="130"/>
      <c r="O325" s="130"/>
      <c r="P325" s="130"/>
      <c r="Q325" s="130"/>
      <c r="R325" s="130"/>
      <c r="S325" s="130"/>
      <c r="T325" s="130"/>
      <c r="U325" s="130"/>
    </row>
    <row r="326" spans="1:21" s="131" customFormat="1" ht="18" customHeight="1" x14ac:dyDescent="0.3">
      <c r="A326" s="222"/>
      <c r="B326" s="544" t="s">
        <v>414</v>
      </c>
      <c r="C326" s="488"/>
      <c r="D326" s="487"/>
      <c r="E326" s="487"/>
      <c r="F326" s="487"/>
      <c r="G326" s="487"/>
      <c r="H326" s="494"/>
      <c r="I326" s="571"/>
      <c r="J326" s="246"/>
      <c r="K326" s="219"/>
      <c r="L326" s="130"/>
      <c r="M326" s="130"/>
      <c r="N326" s="130"/>
      <c r="O326" s="130"/>
      <c r="P326" s="130"/>
      <c r="Q326" s="130"/>
      <c r="R326" s="130"/>
      <c r="S326" s="130"/>
      <c r="T326" s="130"/>
      <c r="U326" s="130"/>
    </row>
    <row r="327" spans="1:21" s="131" customFormat="1" ht="18" customHeight="1" x14ac:dyDescent="0.3">
      <c r="A327" s="222"/>
      <c r="B327" s="545" t="s">
        <v>415</v>
      </c>
      <c r="C327" s="488"/>
      <c r="D327" s="487"/>
      <c r="E327" s="487"/>
      <c r="F327" s="487"/>
      <c r="G327" s="487"/>
      <c r="H327" s="494"/>
      <c r="I327" s="579">
        <f>I315+I317+I325</f>
        <v>1088245.0028634612</v>
      </c>
      <c r="J327" s="246"/>
      <c r="K327" s="219"/>
      <c r="L327" s="130"/>
      <c r="M327" s="130"/>
      <c r="N327" s="130"/>
      <c r="O327" s="130"/>
      <c r="P327" s="130"/>
      <c r="Q327" s="130"/>
      <c r="R327" s="130"/>
      <c r="S327" s="130"/>
      <c r="T327" s="130"/>
      <c r="U327" s="130"/>
    </row>
    <row r="328" spans="1:21" s="131" customFormat="1" ht="18" customHeight="1" x14ac:dyDescent="0.3">
      <c r="A328" s="222"/>
      <c r="B328" s="544" t="s">
        <v>416</v>
      </c>
      <c r="C328" s="488"/>
      <c r="D328" s="487"/>
      <c r="E328" s="487"/>
      <c r="F328" s="487"/>
      <c r="G328" s="487"/>
      <c r="H328" s="494"/>
      <c r="I328" s="571">
        <v>-89400.592230000009</v>
      </c>
      <c r="J328" s="246"/>
      <c r="K328" s="219"/>
      <c r="L328" s="130"/>
      <c r="M328" s="130"/>
      <c r="N328" s="130"/>
      <c r="O328" s="130"/>
      <c r="P328" s="130"/>
      <c r="Q328" s="130"/>
      <c r="R328" s="130"/>
      <c r="S328" s="130"/>
      <c r="T328" s="130"/>
      <c r="U328" s="130"/>
    </row>
    <row r="329" spans="1:21" s="131" customFormat="1" ht="18" customHeight="1" x14ac:dyDescent="0.3">
      <c r="A329" s="222"/>
      <c r="B329" s="545" t="s">
        <v>417</v>
      </c>
      <c r="C329" s="488"/>
      <c r="D329" s="487"/>
      <c r="E329" s="487"/>
      <c r="F329" s="487"/>
      <c r="G329" s="487"/>
      <c r="H329" s="494"/>
      <c r="I329" s="579">
        <f>I327+I328</f>
        <v>998844.41063346108</v>
      </c>
      <c r="J329" s="246"/>
      <c r="K329" s="219"/>
      <c r="L329" s="130"/>
      <c r="M329" s="130"/>
      <c r="N329" s="130"/>
      <c r="O329" s="130"/>
      <c r="P329" s="130"/>
      <c r="Q329" s="130"/>
      <c r="R329" s="130"/>
      <c r="S329" s="130"/>
      <c r="T329" s="130"/>
      <c r="U329" s="130"/>
    </row>
    <row r="330" spans="1:21" s="131" customFormat="1" ht="18" customHeight="1" x14ac:dyDescent="0.3">
      <c r="A330" s="222"/>
      <c r="B330" s="544" t="s">
        <v>418</v>
      </c>
      <c r="C330" s="488"/>
      <c r="D330" s="487"/>
      <c r="E330" s="487"/>
      <c r="F330" s="487"/>
      <c r="G330" s="487"/>
      <c r="H330" s="494"/>
      <c r="I330" s="580">
        <v>-281642.12838000001</v>
      </c>
      <c r="J330" s="246"/>
      <c r="K330" s="219"/>
      <c r="L330" s="130"/>
      <c r="M330" s="130"/>
      <c r="N330" s="130"/>
      <c r="O330" s="130"/>
      <c r="P330" s="130"/>
      <c r="Q330" s="130"/>
      <c r="R330" s="130"/>
      <c r="S330" s="130"/>
      <c r="T330" s="130"/>
      <c r="U330" s="130"/>
    </row>
    <row r="331" spans="1:21" s="131" customFormat="1" ht="18" customHeight="1" thickBot="1" x14ac:dyDescent="0.35">
      <c r="A331" s="222"/>
      <c r="B331" s="546" t="s">
        <v>419</v>
      </c>
      <c r="C331" s="528"/>
      <c r="D331" s="527"/>
      <c r="E331" s="527"/>
      <c r="F331" s="527"/>
      <c r="G331" s="527"/>
      <c r="H331" s="570"/>
      <c r="I331" s="582">
        <f>I329+I330</f>
        <v>717202.28225346108</v>
      </c>
      <c r="J331" s="246"/>
      <c r="K331" s="219"/>
      <c r="L331" s="130"/>
      <c r="M331" s="130"/>
      <c r="N331" s="130"/>
      <c r="O331" s="130"/>
      <c r="P331" s="130"/>
      <c r="Q331" s="130"/>
      <c r="R331" s="130"/>
      <c r="S331" s="130"/>
      <c r="T331" s="130"/>
      <c r="U331" s="130"/>
    </row>
    <row r="332" spans="1:21" s="131" customFormat="1" ht="13.5" customHeight="1" x14ac:dyDescent="0.3">
      <c r="A332" s="222"/>
      <c r="B332" s="226"/>
      <c r="C332" s="227"/>
      <c r="D332" s="227"/>
      <c r="E332" s="227"/>
      <c r="F332" s="227"/>
      <c r="G332" s="227"/>
      <c r="H332" s="227"/>
      <c r="I332" s="246"/>
      <c r="J332" s="246"/>
      <c r="K332" s="219"/>
      <c r="L332" s="130"/>
      <c r="M332" s="130"/>
      <c r="N332" s="130"/>
      <c r="O332" s="130"/>
      <c r="P332" s="130"/>
      <c r="Q332" s="130"/>
      <c r="R332" s="130"/>
      <c r="S332" s="130"/>
      <c r="T332" s="130"/>
      <c r="U332" s="130"/>
    </row>
    <row r="333" spans="1:21" s="131" customFormat="1" ht="13.5" customHeight="1" x14ac:dyDescent="0.3">
      <c r="A333" s="222"/>
      <c r="B333" s="139"/>
      <c r="C333" s="139"/>
      <c r="D333" s="139"/>
      <c r="E333" s="227"/>
      <c r="F333" s="227"/>
      <c r="G333" s="227"/>
      <c r="H333" s="227"/>
      <c r="I333" s="246"/>
      <c r="J333" s="246"/>
      <c r="K333" s="219"/>
      <c r="L333" s="130"/>
      <c r="M333" s="130"/>
      <c r="N333" s="130"/>
      <c r="O333" s="130"/>
      <c r="P333" s="130"/>
      <c r="Q333" s="130"/>
      <c r="R333" s="130"/>
      <c r="S333" s="130"/>
      <c r="T333" s="130"/>
      <c r="U333" s="130"/>
    </row>
    <row r="334" spans="1:21" s="131" customFormat="1" ht="13.5" customHeight="1" thickBot="1" x14ac:dyDescent="0.35">
      <c r="A334" s="222"/>
      <c r="B334" s="145"/>
      <c r="C334" s="145"/>
      <c r="D334" s="145"/>
      <c r="E334" s="227"/>
      <c r="F334" s="227"/>
      <c r="G334" s="227"/>
      <c r="H334" s="227"/>
      <c r="I334" s="246"/>
      <c r="J334" s="246"/>
      <c r="K334" s="219"/>
      <c r="L334" s="130"/>
      <c r="M334" s="130"/>
      <c r="N334" s="130"/>
      <c r="O334" s="130"/>
      <c r="P334" s="130"/>
      <c r="Q334" s="130"/>
      <c r="R334" s="130"/>
      <c r="S334" s="130"/>
      <c r="T334" s="130"/>
      <c r="U334" s="130"/>
    </row>
    <row r="335" spans="1:21" ht="19.95" customHeight="1" thickBot="1" x14ac:dyDescent="0.35">
      <c r="B335" s="229" t="s">
        <v>24</v>
      </c>
      <c r="I335" s="154" t="s">
        <v>204</v>
      </c>
      <c r="J335" s="230"/>
      <c r="L335" s="130"/>
      <c r="M335" s="130"/>
      <c r="N335" s="130"/>
      <c r="O335" s="130"/>
      <c r="P335" s="130"/>
      <c r="Q335" s="130"/>
      <c r="R335" s="130"/>
      <c r="S335" s="130"/>
      <c r="T335" s="130"/>
      <c r="U335" s="130"/>
    </row>
    <row r="336" spans="1:21" s="131" customFormat="1" ht="18.600000000000001" customHeight="1" thickBot="1" x14ac:dyDescent="0.35">
      <c r="A336" s="221"/>
      <c r="B336" s="925" t="s">
        <v>312</v>
      </c>
      <c r="C336" s="950">
        <v>2023</v>
      </c>
      <c r="D336" s="951"/>
      <c r="E336" s="951"/>
      <c r="F336" s="951"/>
      <c r="G336" s="951"/>
      <c r="H336" s="951"/>
      <c r="I336" s="952"/>
      <c r="J336" s="245"/>
      <c r="K336" s="219"/>
      <c r="L336" s="130"/>
      <c r="M336" s="130"/>
      <c r="N336" s="130"/>
      <c r="O336" s="130"/>
      <c r="P336" s="130"/>
      <c r="Q336" s="130"/>
      <c r="R336" s="130"/>
      <c r="S336" s="130"/>
      <c r="T336" s="130"/>
      <c r="U336" s="130"/>
    </row>
    <row r="337" spans="1:21" s="131" customFormat="1" ht="16.95" customHeight="1" thickBot="1" x14ac:dyDescent="0.35">
      <c r="A337" s="129"/>
      <c r="B337" s="926"/>
      <c r="C337" s="900" t="s">
        <v>100</v>
      </c>
      <c r="D337" s="900" t="s">
        <v>101</v>
      </c>
      <c r="E337" s="954" t="s">
        <v>102</v>
      </c>
      <c r="F337" s="955"/>
      <c r="G337" s="854" t="s">
        <v>103</v>
      </c>
      <c r="H337" s="854" t="s">
        <v>104</v>
      </c>
      <c r="I337" s="956" t="s">
        <v>90</v>
      </c>
      <c r="J337" s="231"/>
      <c r="K337" s="949"/>
      <c r="L337" s="130"/>
      <c r="M337" s="130"/>
      <c r="N337" s="130"/>
      <c r="O337" s="130"/>
      <c r="P337" s="130"/>
      <c r="Q337" s="130"/>
      <c r="R337" s="130"/>
      <c r="S337" s="130"/>
      <c r="T337" s="130"/>
      <c r="U337" s="130"/>
    </row>
    <row r="338" spans="1:21" s="131" customFormat="1" ht="19.95" customHeight="1" thickBot="1" x14ac:dyDescent="0.35">
      <c r="A338" s="129"/>
      <c r="B338" s="926"/>
      <c r="C338" s="906"/>
      <c r="D338" s="953"/>
      <c r="E338" s="273" t="s">
        <v>392</v>
      </c>
      <c r="F338" s="272" t="s">
        <v>393</v>
      </c>
      <c r="G338" s="855"/>
      <c r="H338" s="855"/>
      <c r="I338" s="957"/>
      <c r="J338" s="231"/>
      <c r="K338" s="949"/>
      <c r="L338" s="130"/>
      <c r="M338" s="130"/>
      <c r="N338" s="130"/>
      <c r="O338" s="130"/>
      <c r="P338" s="130"/>
      <c r="Q338" s="130"/>
      <c r="R338" s="130"/>
      <c r="S338" s="130"/>
      <c r="T338" s="130"/>
      <c r="U338" s="130"/>
    </row>
    <row r="339" spans="1:21" s="131" customFormat="1" ht="18" customHeight="1" x14ac:dyDescent="0.3">
      <c r="A339" s="222"/>
      <c r="B339" s="591" t="s">
        <v>394</v>
      </c>
      <c r="C339" s="592">
        <v>115980.036770149</v>
      </c>
      <c r="D339" s="592">
        <v>458.24002000000002</v>
      </c>
      <c r="E339" s="592">
        <v>45207.167290017896</v>
      </c>
      <c r="F339" s="593">
        <v>363903.79503999901</v>
      </c>
      <c r="G339" s="592">
        <v>85455.704410000006</v>
      </c>
      <c r="H339" s="594">
        <v>138815.723243999</v>
      </c>
      <c r="I339" s="595">
        <f>SUM(C339:H339)</f>
        <v>749820.66677416489</v>
      </c>
      <c r="J339" s="232"/>
      <c r="K339" s="233"/>
      <c r="L339" s="130"/>
      <c r="M339" s="130"/>
      <c r="N339" s="130"/>
      <c r="O339" s="130"/>
      <c r="P339" s="130"/>
      <c r="Q339" s="130"/>
      <c r="R339" s="130"/>
      <c r="S339" s="130"/>
      <c r="T339" s="130"/>
      <c r="U339" s="130"/>
    </row>
    <row r="340" spans="1:21" s="131" customFormat="1" ht="18" customHeight="1" x14ac:dyDescent="0.3">
      <c r="A340" s="222"/>
      <c r="B340" s="544" t="s">
        <v>395</v>
      </c>
      <c r="C340" s="540">
        <v>-5419.6030300000002</v>
      </c>
      <c r="D340" s="540">
        <v>0</v>
      </c>
      <c r="E340" s="540">
        <v>0</v>
      </c>
      <c r="F340" s="542">
        <v>-653.92306000000008</v>
      </c>
      <c r="G340" s="540">
        <v>0</v>
      </c>
      <c r="H340" s="562">
        <v>-6126.2756600000002</v>
      </c>
      <c r="I340" s="571">
        <f>SUM(C340:H340)</f>
        <v>-12199.801750000001</v>
      </c>
      <c r="J340" s="232"/>
      <c r="K340" s="233"/>
      <c r="L340" s="130"/>
      <c r="M340" s="130"/>
      <c r="N340" s="130"/>
      <c r="O340" s="130"/>
      <c r="P340" s="130"/>
      <c r="Q340" s="130"/>
      <c r="R340" s="130"/>
      <c r="S340" s="130"/>
      <c r="T340" s="130"/>
      <c r="U340" s="130"/>
    </row>
    <row r="341" spans="1:21" s="131" customFormat="1" ht="18" customHeight="1" x14ac:dyDescent="0.25">
      <c r="A341" s="222"/>
      <c r="B341" s="544" t="s">
        <v>420</v>
      </c>
      <c r="C341" s="547">
        <v>-48587.107579999996</v>
      </c>
      <c r="D341" s="547">
        <v>-105.47338000000001</v>
      </c>
      <c r="E341" s="547">
        <v>0</v>
      </c>
      <c r="F341" s="548">
        <v>0</v>
      </c>
      <c r="G341" s="547">
        <v>0</v>
      </c>
      <c r="H341" s="563">
        <v>-4987.8579600000003</v>
      </c>
      <c r="I341" s="571">
        <f>SUM(C341:H341)</f>
        <v>-53680.438920000001</v>
      </c>
      <c r="J341" s="232"/>
      <c r="K341" s="233"/>
      <c r="L341" s="130"/>
      <c r="M341" s="130"/>
      <c r="N341" s="130"/>
      <c r="O341" s="130"/>
      <c r="P341" s="130"/>
      <c r="Q341" s="130"/>
      <c r="R341" s="130"/>
      <c r="S341" s="130"/>
      <c r="T341" s="130"/>
      <c r="U341" s="130"/>
    </row>
    <row r="342" spans="1:21" s="131" customFormat="1" ht="18" customHeight="1" x14ac:dyDescent="0.25">
      <c r="A342" s="222"/>
      <c r="B342" s="551" t="s">
        <v>397</v>
      </c>
      <c r="C342" s="552">
        <v>-54903.306710000004</v>
      </c>
      <c r="D342" s="552">
        <v>-287.19747000000001</v>
      </c>
      <c r="E342" s="552">
        <v>0</v>
      </c>
      <c r="F342" s="553">
        <v>-28684.595009999997</v>
      </c>
      <c r="G342" s="552">
        <v>0</v>
      </c>
      <c r="H342" s="564">
        <v>-83828.870179999998</v>
      </c>
      <c r="I342" s="572">
        <f>SUM(C342:H342)</f>
        <v>-167703.96937000001</v>
      </c>
      <c r="J342" s="232"/>
      <c r="K342" s="219"/>
      <c r="L342" s="130"/>
      <c r="M342" s="130"/>
      <c r="N342" s="130"/>
      <c r="O342" s="130"/>
      <c r="P342" s="130"/>
      <c r="Q342" s="130"/>
      <c r="R342" s="130"/>
      <c r="S342" s="130"/>
      <c r="T342" s="130"/>
      <c r="U342" s="130"/>
    </row>
    <row r="343" spans="1:21" s="127" customFormat="1" ht="18" customHeight="1" x14ac:dyDescent="0.25">
      <c r="A343" s="223"/>
      <c r="B343" s="573" t="s">
        <v>398</v>
      </c>
      <c r="C343" s="555">
        <f t="shared" ref="C343:I343" si="35">SUM(C339:C342)</f>
        <v>7070.0194501490041</v>
      </c>
      <c r="D343" s="555">
        <f t="shared" si="35"/>
        <v>65.569169999999986</v>
      </c>
      <c r="E343" s="555">
        <f t="shared" si="35"/>
        <v>45207.167290017896</v>
      </c>
      <c r="F343" s="556">
        <f t="shared" si="35"/>
        <v>334565.27696999902</v>
      </c>
      <c r="G343" s="555">
        <f t="shared" si="35"/>
        <v>85455.704410000006</v>
      </c>
      <c r="H343" s="565">
        <f t="shared" si="35"/>
        <v>43872.719443998998</v>
      </c>
      <c r="I343" s="574">
        <f t="shared" si="35"/>
        <v>516236.45673416491</v>
      </c>
      <c r="J343" s="232"/>
      <c r="K343" s="234"/>
      <c r="L343" s="130"/>
      <c r="M343" s="130"/>
      <c r="N343" s="130"/>
      <c r="O343" s="130"/>
      <c r="P343" s="130"/>
      <c r="Q343" s="130"/>
      <c r="R343" s="130"/>
      <c r="S343" s="130"/>
      <c r="T343" s="130"/>
      <c r="U343" s="130"/>
    </row>
    <row r="344" spans="1:21" s="131" customFormat="1" ht="18" customHeight="1" x14ac:dyDescent="0.25">
      <c r="A344" s="222"/>
      <c r="B344" s="557" t="s">
        <v>399</v>
      </c>
      <c r="C344" s="558">
        <v>-2242.4139499999956</v>
      </c>
      <c r="D344" s="558">
        <v>713.88610000000006</v>
      </c>
      <c r="E344" s="558">
        <v>-9314.5618059295593</v>
      </c>
      <c r="F344" s="559">
        <v>18835.840883253499</v>
      </c>
      <c r="G344" s="558">
        <v>-5173.0236284636403</v>
      </c>
      <c r="H344" s="566">
        <v>-24145.71337153636</v>
      </c>
      <c r="I344" s="575">
        <f>SUM(C344:H344)</f>
        <v>-21325.985772676057</v>
      </c>
      <c r="J344" s="232"/>
      <c r="K344" s="219"/>
      <c r="L344" s="130"/>
      <c r="M344" s="130"/>
      <c r="N344" s="130"/>
      <c r="O344" s="130"/>
      <c r="P344" s="130"/>
      <c r="Q344" s="130"/>
      <c r="R344" s="130"/>
      <c r="S344" s="130"/>
      <c r="T344" s="130"/>
      <c r="U344" s="130"/>
    </row>
    <row r="345" spans="1:21" s="127" customFormat="1" ht="18" customHeight="1" x14ac:dyDescent="0.25">
      <c r="A345" s="223"/>
      <c r="B345" s="573" t="s">
        <v>400</v>
      </c>
      <c r="C345" s="555">
        <f t="shared" ref="C345:H345" si="36">SUM(C343+C344)</f>
        <v>4827.6055001490085</v>
      </c>
      <c r="D345" s="555">
        <f t="shared" si="36"/>
        <v>779.45527000000004</v>
      </c>
      <c r="E345" s="555">
        <f t="shared" si="36"/>
        <v>35892.605484088337</v>
      </c>
      <c r="F345" s="556">
        <f t="shared" si="36"/>
        <v>353401.11785325251</v>
      </c>
      <c r="G345" s="555">
        <f t="shared" si="36"/>
        <v>80282.680781536372</v>
      </c>
      <c r="H345" s="565">
        <f t="shared" si="36"/>
        <v>19727.006072462638</v>
      </c>
      <c r="I345" s="574">
        <f>SUM(I343:I344)</f>
        <v>494910.47096148884</v>
      </c>
      <c r="J345" s="232"/>
      <c r="K345" s="234"/>
      <c r="L345" s="130"/>
      <c r="M345" s="130"/>
      <c r="N345" s="130"/>
      <c r="O345" s="130"/>
      <c r="P345" s="130"/>
      <c r="Q345" s="130"/>
      <c r="R345" s="130"/>
      <c r="S345" s="130"/>
      <c r="T345" s="130"/>
      <c r="U345" s="130"/>
    </row>
    <row r="346" spans="1:21" s="131" customFormat="1" ht="18" customHeight="1" x14ac:dyDescent="0.3">
      <c r="A346" s="222"/>
      <c r="B346" s="554"/>
      <c r="C346" s="560"/>
      <c r="D346" s="560"/>
      <c r="E346" s="560"/>
      <c r="F346" s="561"/>
      <c r="G346" s="560"/>
      <c r="H346" s="567"/>
      <c r="I346" s="576"/>
      <c r="J346" s="232"/>
      <c r="K346" s="219"/>
      <c r="L346" s="130"/>
      <c r="M346" s="130"/>
      <c r="N346" s="130"/>
      <c r="O346" s="130"/>
      <c r="P346" s="130"/>
      <c r="Q346" s="130"/>
      <c r="R346" s="130"/>
      <c r="S346" s="130"/>
      <c r="T346" s="130"/>
      <c r="U346" s="130"/>
    </row>
    <row r="347" spans="1:21" s="131" customFormat="1" ht="18" customHeight="1" x14ac:dyDescent="0.3">
      <c r="A347" s="222"/>
      <c r="B347" s="545" t="s">
        <v>401</v>
      </c>
      <c r="C347" s="541"/>
      <c r="D347" s="541"/>
      <c r="E347" s="541"/>
      <c r="F347" s="543"/>
      <c r="G347" s="541"/>
      <c r="H347" s="568"/>
      <c r="I347" s="571"/>
      <c r="J347" s="232"/>
      <c r="K347" s="129"/>
      <c r="L347" s="130"/>
      <c r="M347" s="130"/>
      <c r="N347" s="130"/>
      <c r="O347" s="130"/>
      <c r="P347" s="130"/>
      <c r="Q347" s="130"/>
      <c r="R347" s="130"/>
      <c r="S347" s="130"/>
      <c r="T347" s="130"/>
      <c r="U347" s="130"/>
    </row>
    <row r="348" spans="1:21" s="131" customFormat="1" ht="18" customHeight="1" x14ac:dyDescent="0.25">
      <c r="A348" s="222"/>
      <c r="B348" s="544" t="s">
        <v>402</v>
      </c>
      <c r="C348" s="549">
        <v>-6713.716550000001</v>
      </c>
      <c r="D348" s="549">
        <v>1228.5817100000002</v>
      </c>
      <c r="E348" s="549">
        <v>-341.755</v>
      </c>
      <c r="F348" s="550">
        <v>-260406.94257999997</v>
      </c>
      <c r="G348" s="549">
        <v>-36711.25935</v>
      </c>
      <c r="H348" s="569">
        <v>-78099.485759999996</v>
      </c>
      <c r="I348" s="577">
        <f>SUM(C348:H348)</f>
        <v>-381044.57753000001</v>
      </c>
      <c r="J348" s="232"/>
      <c r="K348" s="219"/>
      <c r="L348" s="130"/>
      <c r="M348" s="130"/>
      <c r="N348" s="130"/>
      <c r="O348" s="130"/>
      <c r="P348" s="130"/>
      <c r="Q348" s="130"/>
      <c r="R348" s="130"/>
      <c r="S348" s="130"/>
      <c r="T348" s="130"/>
      <c r="U348" s="130"/>
    </row>
    <row r="349" spans="1:21" s="131" customFormat="1" ht="18" customHeight="1" x14ac:dyDescent="0.25">
      <c r="A349" s="222"/>
      <c r="B349" s="544" t="s">
        <v>403</v>
      </c>
      <c r="C349" s="549">
        <v>-17933.272110000002</v>
      </c>
      <c r="D349" s="549">
        <v>-539.01396999999997</v>
      </c>
      <c r="E349" s="549">
        <v>0</v>
      </c>
      <c r="F349" s="550">
        <v>-18032.104080000001</v>
      </c>
      <c r="G349" s="549">
        <v>0</v>
      </c>
      <c r="H349" s="569">
        <v>-22551.264469999998</v>
      </c>
      <c r="I349" s="577">
        <f>SUM(C349:H349)</f>
        <v>-59055.654630000005</v>
      </c>
      <c r="J349" s="232"/>
      <c r="K349" s="219"/>
      <c r="L349" s="130"/>
      <c r="M349" s="130"/>
      <c r="N349" s="130"/>
      <c r="O349" s="130"/>
      <c r="P349" s="130"/>
      <c r="Q349" s="130"/>
      <c r="R349" s="130"/>
      <c r="S349" s="130"/>
      <c r="T349" s="130"/>
      <c r="U349" s="130"/>
    </row>
    <row r="350" spans="1:21" s="131" customFormat="1" ht="18" customHeight="1" x14ac:dyDescent="0.25">
      <c r="A350" s="222"/>
      <c r="B350" s="551" t="s">
        <v>404</v>
      </c>
      <c r="C350" s="583">
        <v>-706.0464300000001</v>
      </c>
      <c r="D350" s="583">
        <v>-28.657209999999999</v>
      </c>
      <c r="E350" s="583">
        <v>0</v>
      </c>
      <c r="F350" s="584">
        <v>-12046.796110000001</v>
      </c>
      <c r="G350" s="583">
        <v>0</v>
      </c>
      <c r="H350" s="585">
        <v>-991.50290000000007</v>
      </c>
      <c r="I350" s="586">
        <f>SUM(C350:H350)</f>
        <v>-13773.00265</v>
      </c>
      <c r="J350" s="232"/>
      <c r="K350" s="219"/>
      <c r="L350" s="130"/>
      <c r="M350" s="130"/>
      <c r="N350" s="130"/>
      <c r="O350" s="130"/>
      <c r="P350" s="130"/>
      <c r="Q350" s="130"/>
      <c r="R350" s="130"/>
      <c r="S350" s="130"/>
      <c r="T350" s="130"/>
      <c r="U350" s="130"/>
    </row>
    <row r="351" spans="1:21" s="127" customFormat="1" ht="18" customHeight="1" x14ac:dyDescent="0.25">
      <c r="A351" s="223"/>
      <c r="B351" s="596" t="s">
        <v>405</v>
      </c>
      <c r="C351" s="648">
        <f t="shared" ref="C351:H351" si="37">SUM(C345:C350)</f>
        <v>-20525.429589850992</v>
      </c>
      <c r="D351" s="648">
        <f t="shared" si="37"/>
        <v>1440.3658000000003</v>
      </c>
      <c r="E351" s="648">
        <f t="shared" si="37"/>
        <v>35550.85048408834</v>
      </c>
      <c r="F351" s="649">
        <f t="shared" si="37"/>
        <v>62915.275083252527</v>
      </c>
      <c r="G351" s="648">
        <f t="shared" si="37"/>
        <v>43571.421431536372</v>
      </c>
      <c r="H351" s="650">
        <f t="shared" si="37"/>
        <v>-81915.247057537359</v>
      </c>
      <c r="I351" s="651">
        <f>+I345+I348+I349+I350</f>
        <v>41037.236151488825</v>
      </c>
      <c r="J351" s="232"/>
      <c r="K351" s="235"/>
      <c r="L351" s="137"/>
      <c r="M351" s="137"/>
      <c r="N351" s="137"/>
      <c r="O351" s="137"/>
      <c r="P351" s="137"/>
      <c r="Q351" s="137"/>
      <c r="R351" s="137"/>
      <c r="S351" s="137"/>
      <c r="T351" s="137"/>
      <c r="U351" s="137"/>
    </row>
    <row r="352" spans="1:21" s="250" customFormat="1" ht="18" customHeight="1" x14ac:dyDescent="0.3">
      <c r="A352" s="248"/>
      <c r="B352" s="587"/>
      <c r="C352" s="489"/>
      <c r="D352" s="491"/>
      <c r="E352" s="491"/>
      <c r="F352" s="491"/>
      <c r="G352" s="491"/>
      <c r="H352" s="493"/>
      <c r="I352" s="578"/>
      <c r="J352" s="249"/>
      <c r="K352" s="234"/>
      <c r="L352" s="130"/>
      <c r="M352" s="130"/>
      <c r="N352" s="130"/>
      <c r="O352" s="130"/>
      <c r="P352" s="130"/>
      <c r="Q352" s="130"/>
      <c r="R352" s="130"/>
      <c r="S352" s="130"/>
      <c r="T352" s="130"/>
      <c r="U352" s="130"/>
    </row>
    <row r="353" spans="1:21" s="250" customFormat="1" ht="18" customHeight="1" x14ac:dyDescent="0.3">
      <c r="A353" s="248"/>
      <c r="B353" s="545" t="s">
        <v>406</v>
      </c>
      <c r="C353" s="488"/>
      <c r="D353" s="487"/>
      <c r="E353" s="487"/>
      <c r="F353" s="487"/>
      <c r="G353" s="487"/>
      <c r="H353" s="494"/>
      <c r="I353" s="579">
        <f>SUM(I354:I358)</f>
        <v>270537.60005000001</v>
      </c>
      <c r="J353" s="249"/>
      <c r="K353" s="234"/>
      <c r="L353" s="130"/>
      <c r="M353" s="130"/>
      <c r="N353" s="130"/>
      <c r="O353" s="130"/>
      <c r="P353" s="130"/>
      <c r="Q353" s="130"/>
      <c r="R353" s="130"/>
      <c r="S353" s="130"/>
      <c r="T353" s="130"/>
      <c r="U353" s="130"/>
    </row>
    <row r="354" spans="1:21" s="131" customFormat="1" ht="18" customHeight="1" x14ac:dyDescent="0.3">
      <c r="A354" s="222"/>
      <c r="B354" s="544" t="s">
        <v>407</v>
      </c>
      <c r="C354" s="488"/>
      <c r="D354" s="487"/>
      <c r="E354" s="487"/>
      <c r="F354" s="487"/>
      <c r="G354" s="487"/>
      <c r="H354" s="494"/>
      <c r="I354" s="580">
        <v>89340.070319999999</v>
      </c>
      <c r="J354" s="249"/>
      <c r="K354" s="219"/>
      <c r="L354" s="130"/>
      <c r="M354" s="130"/>
      <c r="N354" s="130"/>
      <c r="O354" s="130"/>
      <c r="P354" s="130"/>
      <c r="Q354" s="130"/>
      <c r="R354" s="130"/>
      <c r="S354" s="130"/>
      <c r="T354" s="130"/>
      <c r="U354" s="130"/>
    </row>
    <row r="355" spans="1:21" s="131" customFormat="1" ht="18" customHeight="1" x14ac:dyDescent="0.3">
      <c r="A355" s="222"/>
      <c r="B355" s="544" t="s">
        <v>408</v>
      </c>
      <c r="C355" s="488"/>
      <c r="D355" s="487"/>
      <c r="E355" s="487"/>
      <c r="F355" s="487"/>
      <c r="G355" s="487"/>
      <c r="H355" s="494"/>
      <c r="I355" s="580">
        <v>169605.48287000001</v>
      </c>
      <c r="J355" s="249"/>
      <c r="K355" s="219"/>
      <c r="L355" s="130"/>
      <c r="M355" s="130"/>
      <c r="N355" s="130"/>
      <c r="O355" s="130"/>
      <c r="P355" s="130"/>
      <c r="Q355" s="130"/>
      <c r="R355" s="130"/>
      <c r="S355" s="130"/>
      <c r="T355" s="130"/>
      <c r="U355" s="130"/>
    </row>
    <row r="356" spans="1:21" s="131" customFormat="1" ht="18" customHeight="1" x14ac:dyDescent="0.3">
      <c r="A356" s="222"/>
      <c r="B356" s="544" t="s">
        <v>409</v>
      </c>
      <c r="C356" s="488"/>
      <c r="D356" s="487"/>
      <c r="E356" s="487"/>
      <c r="F356" s="487"/>
      <c r="G356" s="487"/>
      <c r="H356" s="494"/>
      <c r="I356" s="581"/>
      <c r="J356" s="249"/>
      <c r="K356" s="219"/>
      <c r="L356" s="130"/>
      <c r="M356" s="130"/>
      <c r="N356" s="130"/>
      <c r="O356" s="130"/>
      <c r="P356" s="130"/>
      <c r="Q356" s="130"/>
      <c r="R356" s="130"/>
      <c r="S356" s="130"/>
      <c r="T356" s="130"/>
      <c r="U356" s="130"/>
    </row>
    <row r="357" spans="1:21" s="131" customFormat="1" ht="18" customHeight="1" x14ac:dyDescent="0.3">
      <c r="A357" s="222"/>
      <c r="B357" s="544" t="s">
        <v>410</v>
      </c>
      <c r="C357" s="488"/>
      <c r="D357" s="487"/>
      <c r="E357" s="487"/>
      <c r="F357" s="487"/>
      <c r="G357" s="487"/>
      <c r="H357" s="494"/>
      <c r="I357" s="581"/>
      <c r="J357" s="249"/>
      <c r="K357" s="219"/>
      <c r="L357" s="130"/>
      <c r="M357" s="130"/>
      <c r="N357" s="130"/>
      <c r="O357" s="130"/>
      <c r="P357" s="130"/>
      <c r="Q357" s="130"/>
      <c r="R357" s="130"/>
      <c r="S357" s="130"/>
      <c r="T357" s="130"/>
      <c r="U357" s="130"/>
    </row>
    <row r="358" spans="1:21" s="131" customFormat="1" ht="18" customHeight="1" x14ac:dyDescent="0.3">
      <c r="A358" s="222"/>
      <c r="B358" s="544" t="s">
        <v>411</v>
      </c>
      <c r="C358" s="488"/>
      <c r="D358" s="487"/>
      <c r="E358" s="487"/>
      <c r="F358" s="487"/>
      <c r="G358" s="487"/>
      <c r="H358" s="494"/>
      <c r="I358" s="581">
        <v>11592.04686</v>
      </c>
      <c r="J358" s="249"/>
      <c r="K358" s="219"/>
      <c r="L358" s="130"/>
      <c r="M358" s="130"/>
      <c r="N358" s="130"/>
      <c r="O358" s="130"/>
      <c r="P358" s="130"/>
      <c r="Q358" s="130"/>
      <c r="R358" s="130"/>
      <c r="S358" s="130"/>
      <c r="T358" s="130"/>
      <c r="U358" s="130"/>
    </row>
    <row r="359" spans="1:21" s="131" customFormat="1" ht="18" customHeight="1" x14ac:dyDescent="0.3">
      <c r="A359" s="222"/>
      <c r="B359" s="544"/>
      <c r="C359" s="488"/>
      <c r="D359" s="487"/>
      <c r="E359" s="487"/>
      <c r="F359" s="487"/>
      <c r="G359" s="487"/>
      <c r="H359" s="494"/>
      <c r="I359" s="571"/>
      <c r="J359" s="249"/>
      <c r="K359" s="219"/>
      <c r="L359" s="130"/>
      <c r="M359" s="130"/>
      <c r="N359" s="130"/>
      <c r="O359" s="130"/>
      <c r="P359" s="130"/>
      <c r="Q359" s="130"/>
      <c r="R359" s="130"/>
      <c r="S359" s="130"/>
      <c r="T359" s="130"/>
      <c r="U359" s="130"/>
    </row>
    <row r="360" spans="1:21" s="131" customFormat="1" ht="18" customHeight="1" x14ac:dyDescent="0.3">
      <c r="A360" s="222"/>
      <c r="B360" s="545" t="s">
        <v>412</v>
      </c>
      <c r="C360" s="488"/>
      <c r="D360" s="487"/>
      <c r="E360" s="487"/>
      <c r="F360" s="487"/>
      <c r="G360" s="487"/>
      <c r="H360" s="494"/>
      <c r="I360" s="580"/>
      <c r="J360" s="249"/>
      <c r="K360" s="219"/>
      <c r="L360" s="130"/>
      <c r="M360" s="130"/>
      <c r="N360" s="130"/>
      <c r="O360" s="130"/>
      <c r="P360" s="130"/>
      <c r="Q360" s="130"/>
      <c r="R360" s="130"/>
      <c r="S360" s="130"/>
      <c r="T360" s="130"/>
      <c r="U360" s="130"/>
    </row>
    <row r="361" spans="1:21" s="131" customFormat="1" ht="30" customHeight="1" x14ac:dyDescent="0.3">
      <c r="A361" s="222"/>
      <c r="B361" s="544" t="s">
        <v>413</v>
      </c>
      <c r="C361" s="488"/>
      <c r="D361" s="487"/>
      <c r="E361" s="487"/>
      <c r="F361" s="487"/>
      <c r="G361" s="487"/>
      <c r="H361" s="494"/>
      <c r="I361" s="580">
        <v>-401277.37589999993</v>
      </c>
      <c r="J361" s="249"/>
      <c r="K361" s="219"/>
      <c r="L361" s="130"/>
      <c r="M361" s="130"/>
      <c r="N361" s="130"/>
      <c r="O361" s="130"/>
      <c r="P361" s="130"/>
      <c r="Q361" s="130"/>
      <c r="R361" s="130"/>
      <c r="S361" s="130"/>
      <c r="T361" s="130"/>
      <c r="U361" s="130"/>
    </row>
    <row r="362" spans="1:21" s="131" customFormat="1" ht="18" customHeight="1" x14ac:dyDescent="0.3">
      <c r="A362" s="222"/>
      <c r="B362" s="544" t="s">
        <v>414</v>
      </c>
      <c r="C362" s="488"/>
      <c r="D362" s="487"/>
      <c r="E362" s="487"/>
      <c r="F362" s="487"/>
      <c r="G362" s="487"/>
      <c r="H362" s="494"/>
      <c r="I362" s="571"/>
      <c r="J362" s="249"/>
      <c r="K362" s="219"/>
      <c r="L362" s="130"/>
      <c r="M362" s="130"/>
      <c r="N362" s="130"/>
      <c r="O362" s="130"/>
      <c r="P362" s="130"/>
      <c r="Q362" s="130"/>
      <c r="R362" s="130"/>
      <c r="S362" s="130"/>
      <c r="T362" s="130"/>
      <c r="U362" s="130"/>
    </row>
    <row r="363" spans="1:21" s="131" customFormat="1" ht="18" customHeight="1" x14ac:dyDescent="0.3">
      <c r="A363" s="222"/>
      <c r="B363" s="545" t="s">
        <v>415</v>
      </c>
      <c r="C363" s="488"/>
      <c r="D363" s="487"/>
      <c r="E363" s="487"/>
      <c r="F363" s="487"/>
      <c r="G363" s="487"/>
      <c r="H363" s="494"/>
      <c r="I363" s="579">
        <f>I351+I353+I361</f>
        <v>-89702.539698511071</v>
      </c>
      <c r="J363" s="249"/>
      <c r="K363" s="219"/>
      <c r="L363" s="130"/>
      <c r="M363" s="130"/>
      <c r="N363" s="130"/>
      <c r="O363" s="130"/>
      <c r="P363" s="130"/>
      <c r="Q363" s="130"/>
      <c r="R363" s="130"/>
      <c r="S363" s="130"/>
      <c r="T363" s="130"/>
      <c r="U363" s="130"/>
    </row>
    <row r="364" spans="1:21" s="131" customFormat="1" ht="18" customHeight="1" x14ac:dyDescent="0.3">
      <c r="A364" s="222"/>
      <c r="B364" s="544" t="s">
        <v>416</v>
      </c>
      <c r="C364" s="488"/>
      <c r="D364" s="487"/>
      <c r="E364" s="487"/>
      <c r="F364" s="487"/>
      <c r="G364" s="487"/>
      <c r="H364" s="494"/>
      <c r="I364" s="571">
        <v>-22365.85959</v>
      </c>
      <c r="J364" s="249"/>
      <c r="K364" s="219"/>
      <c r="L364" s="130"/>
      <c r="M364" s="130"/>
      <c r="N364" s="130"/>
      <c r="O364" s="130"/>
      <c r="P364" s="130"/>
      <c r="Q364" s="130"/>
      <c r="R364" s="130"/>
      <c r="S364" s="130"/>
      <c r="T364" s="130"/>
      <c r="U364" s="130"/>
    </row>
    <row r="365" spans="1:21" s="131" customFormat="1" ht="18" customHeight="1" x14ac:dyDescent="0.3">
      <c r="A365" s="222"/>
      <c r="B365" s="545" t="s">
        <v>417</v>
      </c>
      <c r="C365" s="488"/>
      <c r="D365" s="487"/>
      <c r="E365" s="487"/>
      <c r="F365" s="487"/>
      <c r="G365" s="487"/>
      <c r="H365" s="494"/>
      <c r="I365" s="579">
        <f>I363+I364</f>
        <v>-112068.39928851108</v>
      </c>
      <c r="J365" s="249"/>
      <c r="K365" s="219"/>
      <c r="L365" s="130"/>
      <c r="M365" s="130"/>
      <c r="N365" s="130"/>
      <c r="O365" s="130"/>
      <c r="P365" s="130"/>
      <c r="Q365" s="130"/>
      <c r="R365" s="130"/>
      <c r="S365" s="130"/>
      <c r="T365" s="130"/>
      <c r="U365" s="130"/>
    </row>
    <row r="366" spans="1:21" s="131" customFormat="1" ht="18" customHeight="1" x14ac:dyDescent="0.3">
      <c r="A366" s="222"/>
      <c r="B366" s="544" t="s">
        <v>418</v>
      </c>
      <c r="C366" s="488"/>
      <c r="D366" s="487"/>
      <c r="E366" s="487"/>
      <c r="F366" s="487"/>
      <c r="G366" s="487"/>
      <c r="H366" s="494"/>
      <c r="I366" s="580">
        <v>333.47944999999999</v>
      </c>
      <c r="J366" s="249"/>
      <c r="K366" s="219"/>
      <c r="L366" s="130"/>
      <c r="M366" s="130"/>
      <c r="N366" s="130"/>
      <c r="O366" s="130"/>
      <c r="P366" s="130"/>
      <c r="Q366" s="130"/>
      <c r="R366" s="130"/>
      <c r="S366" s="130"/>
      <c r="T366" s="130"/>
      <c r="U366" s="130"/>
    </row>
    <row r="367" spans="1:21" s="131" customFormat="1" ht="18" customHeight="1" thickBot="1" x14ac:dyDescent="0.35">
      <c r="A367" s="222"/>
      <c r="B367" s="546" t="s">
        <v>419</v>
      </c>
      <c r="C367" s="528"/>
      <c r="D367" s="527"/>
      <c r="E367" s="527"/>
      <c r="F367" s="527"/>
      <c r="G367" s="527"/>
      <c r="H367" s="570"/>
      <c r="I367" s="582">
        <f>I365+I366</f>
        <v>-111734.91983851108</v>
      </c>
      <c r="J367" s="249"/>
      <c r="K367" s="219"/>
      <c r="L367" s="130"/>
      <c r="M367" s="130"/>
      <c r="N367" s="130"/>
      <c r="O367" s="130"/>
      <c r="P367" s="130"/>
      <c r="Q367" s="130"/>
      <c r="R367" s="130"/>
      <c r="S367" s="130"/>
      <c r="T367" s="130"/>
      <c r="U367" s="130"/>
    </row>
    <row r="368" spans="1:21" s="131" customFormat="1" ht="13.5" customHeight="1" x14ac:dyDescent="0.3">
      <c r="A368" s="222"/>
      <c r="B368" s="226"/>
      <c r="C368" s="227"/>
      <c r="D368" s="227"/>
      <c r="E368" s="227"/>
      <c r="F368" s="227"/>
      <c r="G368" s="227"/>
      <c r="H368" s="227"/>
      <c r="I368" s="227"/>
      <c r="J368" s="232"/>
      <c r="K368" s="219"/>
      <c r="L368" s="130"/>
      <c r="M368" s="130"/>
      <c r="N368" s="130"/>
      <c r="O368" s="130"/>
      <c r="P368" s="130"/>
      <c r="Q368" s="130"/>
      <c r="R368" s="130"/>
      <c r="S368" s="130"/>
      <c r="T368" s="130"/>
      <c r="U368" s="130"/>
    </row>
    <row r="369" spans="1:21" s="131" customFormat="1" ht="13.5" customHeight="1" x14ac:dyDescent="0.3">
      <c r="A369" s="222"/>
      <c r="B369" s="226"/>
      <c r="C369" s="227"/>
      <c r="D369" s="227"/>
      <c r="E369" s="227"/>
      <c r="F369" s="227"/>
      <c r="G369" s="227"/>
      <c r="H369" s="227"/>
      <c r="I369" s="227"/>
      <c r="J369" s="232"/>
      <c r="K369" s="219"/>
      <c r="L369" s="130"/>
      <c r="M369" s="130"/>
      <c r="N369" s="130"/>
      <c r="O369" s="130"/>
      <c r="P369" s="130"/>
      <c r="Q369" s="130"/>
      <c r="R369" s="130"/>
      <c r="S369" s="130"/>
      <c r="T369" s="130"/>
      <c r="U369" s="130"/>
    </row>
    <row r="370" spans="1:21" s="131" customFormat="1" ht="13.5" customHeight="1" x14ac:dyDescent="0.3">
      <c r="A370" s="222"/>
      <c r="B370" s="139"/>
      <c r="C370" s="139"/>
      <c r="D370" s="139"/>
      <c r="E370" s="227"/>
      <c r="F370" s="227"/>
      <c r="G370" s="227"/>
      <c r="H370" s="227"/>
      <c r="K370" s="219"/>
      <c r="L370" s="130"/>
      <c r="M370" s="130"/>
      <c r="N370" s="130"/>
      <c r="O370" s="130"/>
      <c r="P370" s="130"/>
      <c r="Q370" s="130"/>
      <c r="R370" s="130"/>
      <c r="S370" s="130"/>
      <c r="T370" s="130"/>
      <c r="U370" s="130"/>
    </row>
    <row r="371" spans="1:21" s="131" customFormat="1" ht="13.5" customHeight="1" thickBot="1" x14ac:dyDescent="0.35">
      <c r="A371" s="222"/>
      <c r="B371" s="145"/>
      <c r="C371" s="145"/>
      <c r="D371" s="145"/>
      <c r="E371" s="227"/>
      <c r="F371" s="227"/>
      <c r="G371" s="227"/>
      <c r="H371" s="227"/>
      <c r="I371" s="227"/>
      <c r="L371" s="130"/>
      <c r="M371" s="130"/>
      <c r="N371" s="130"/>
      <c r="O371" s="130"/>
      <c r="P371" s="130"/>
      <c r="Q371" s="130"/>
      <c r="R371" s="130"/>
      <c r="S371" s="130"/>
      <c r="T371" s="130"/>
      <c r="U371" s="130"/>
    </row>
    <row r="372" spans="1:21" s="131" customFormat="1" ht="19.95" customHeight="1" thickBot="1" x14ac:dyDescent="0.35">
      <c r="A372" s="222"/>
      <c r="B372" s="598" t="s">
        <v>34</v>
      </c>
      <c r="C372" s="145"/>
      <c r="D372" s="145"/>
      <c r="E372" s="227"/>
      <c r="F372" s="227"/>
      <c r="G372" s="227"/>
      <c r="H372" s="227"/>
      <c r="I372" s="227"/>
      <c r="J372" s="227"/>
      <c r="K372" s="154" t="s">
        <v>204</v>
      </c>
      <c r="L372" s="130"/>
      <c r="M372" s="130"/>
      <c r="N372" s="130"/>
      <c r="O372" s="130"/>
      <c r="P372" s="130"/>
      <c r="Q372" s="130"/>
      <c r="R372" s="130"/>
      <c r="S372" s="130"/>
      <c r="T372" s="130"/>
      <c r="U372" s="130"/>
    </row>
    <row r="373" spans="1:21" s="131" customFormat="1" ht="19.2" customHeight="1" thickBot="1" x14ac:dyDescent="0.35">
      <c r="A373" s="222"/>
      <c r="B373" s="925" t="s">
        <v>312</v>
      </c>
      <c r="C373" s="950">
        <v>2023</v>
      </c>
      <c r="D373" s="951"/>
      <c r="E373" s="951"/>
      <c r="F373" s="951"/>
      <c r="G373" s="951"/>
      <c r="H373" s="951"/>
      <c r="I373" s="951"/>
      <c r="J373" s="951"/>
      <c r="K373" s="952"/>
      <c r="L373" s="130"/>
      <c r="M373" s="130"/>
      <c r="N373" s="130"/>
      <c r="O373" s="130"/>
      <c r="P373" s="130"/>
      <c r="Q373" s="130"/>
      <c r="R373" s="130"/>
      <c r="S373" s="130"/>
      <c r="T373" s="130"/>
      <c r="U373" s="130"/>
    </row>
    <row r="374" spans="1:21" s="131" customFormat="1" ht="22.2" customHeight="1" thickBot="1" x14ac:dyDescent="0.35">
      <c r="A374" s="222"/>
      <c r="B374" s="926"/>
      <c r="C374" s="900" t="s">
        <v>100</v>
      </c>
      <c r="D374" s="900" t="s">
        <v>101</v>
      </c>
      <c r="E374" s="862" t="s">
        <v>102</v>
      </c>
      <c r="F374" s="864"/>
      <c r="G374" s="854" t="s">
        <v>103</v>
      </c>
      <c r="H374" s="854" t="s">
        <v>104</v>
      </c>
      <c r="I374" s="958" t="s">
        <v>236</v>
      </c>
      <c r="J374" s="958" t="s">
        <v>90</v>
      </c>
      <c r="K374" s="960" t="s">
        <v>391</v>
      </c>
      <c r="L374" s="130"/>
      <c r="M374" s="130"/>
      <c r="N374" s="130"/>
      <c r="O374" s="130"/>
      <c r="P374" s="130"/>
      <c r="Q374" s="130"/>
      <c r="R374" s="130"/>
      <c r="S374" s="130"/>
      <c r="T374" s="130"/>
      <c r="U374" s="130"/>
    </row>
    <row r="375" spans="1:21" s="131" customFormat="1" ht="22.95" customHeight="1" x14ac:dyDescent="0.3">
      <c r="A375" s="222"/>
      <c r="B375" s="926"/>
      <c r="C375" s="906"/>
      <c r="D375" s="906"/>
      <c r="E375" s="273" t="s">
        <v>392</v>
      </c>
      <c r="F375" s="273" t="s">
        <v>393</v>
      </c>
      <c r="G375" s="855"/>
      <c r="H375" s="855"/>
      <c r="I375" s="959"/>
      <c r="J375" s="959"/>
      <c r="K375" s="961"/>
      <c r="L375" s="130"/>
      <c r="M375" s="130"/>
      <c r="N375" s="130"/>
      <c r="O375" s="130"/>
      <c r="P375" s="130"/>
      <c r="Q375" s="130"/>
      <c r="R375" s="130"/>
      <c r="S375" s="130"/>
      <c r="T375" s="130"/>
      <c r="U375" s="130"/>
    </row>
    <row r="376" spans="1:21" s="131" customFormat="1" ht="18" customHeight="1" x14ac:dyDescent="0.3">
      <c r="A376" s="222"/>
      <c r="B376" s="628" t="s">
        <v>394</v>
      </c>
      <c r="C376" s="603">
        <v>2900.76523</v>
      </c>
      <c r="D376" s="603">
        <v>474.77926000000002</v>
      </c>
      <c r="E376" s="611"/>
      <c r="F376" s="611">
        <v>135761.65362</v>
      </c>
      <c r="G376" s="611">
        <v>6850543.81372</v>
      </c>
      <c r="H376" s="611">
        <v>4948.7559300000003</v>
      </c>
      <c r="I376" s="611">
        <v>8583946.7372999992</v>
      </c>
      <c r="J376" s="617">
        <f>SUM(C376:I376)</f>
        <v>15578576.505059998</v>
      </c>
      <c r="K376" s="629">
        <v>2628241.0958799999</v>
      </c>
      <c r="L376" s="130"/>
      <c r="M376" s="130"/>
      <c r="N376" s="130"/>
      <c r="O376" s="130"/>
      <c r="P376" s="130"/>
      <c r="Q376" s="130"/>
      <c r="R376" s="130"/>
      <c r="S376" s="130"/>
      <c r="T376" s="130"/>
      <c r="U376" s="130"/>
    </row>
    <row r="377" spans="1:21" s="131" customFormat="1" ht="18" customHeight="1" x14ac:dyDescent="0.3">
      <c r="A377" s="222"/>
      <c r="B377" s="513" t="s">
        <v>421</v>
      </c>
      <c r="C377" s="604"/>
      <c r="D377" s="604"/>
      <c r="E377" s="604"/>
      <c r="F377" s="604"/>
      <c r="G377" s="604"/>
      <c r="H377" s="604"/>
      <c r="I377" s="490"/>
      <c r="J377" s="618">
        <f>SUM(C377:I377)</f>
        <v>0</v>
      </c>
      <c r="K377" s="514"/>
      <c r="L377" s="130"/>
      <c r="M377" s="130"/>
      <c r="N377" s="130"/>
      <c r="O377" s="130"/>
      <c r="P377" s="130"/>
      <c r="Q377" s="130"/>
      <c r="R377" s="130"/>
      <c r="S377" s="130"/>
      <c r="T377" s="130"/>
      <c r="U377" s="130"/>
    </row>
    <row r="378" spans="1:21" s="131" customFormat="1" ht="18" customHeight="1" x14ac:dyDescent="0.3">
      <c r="A378" s="222"/>
      <c r="B378" s="513" t="s">
        <v>396</v>
      </c>
      <c r="C378" s="604"/>
      <c r="D378" s="604"/>
      <c r="E378" s="604"/>
      <c r="F378" s="604"/>
      <c r="G378" s="604"/>
      <c r="H378" s="604"/>
      <c r="I378" s="490"/>
      <c r="J378" s="618">
        <f>SUM(C378:I378)</f>
        <v>0</v>
      </c>
      <c r="K378" s="514"/>
      <c r="L378" s="130"/>
      <c r="M378" s="130"/>
      <c r="N378" s="130"/>
      <c r="O378" s="130"/>
      <c r="P378" s="130"/>
      <c r="Q378" s="130"/>
      <c r="R378" s="130"/>
      <c r="S378" s="130"/>
      <c r="T378" s="130"/>
      <c r="U378" s="130"/>
    </row>
    <row r="379" spans="1:21" s="131" customFormat="1" ht="18" customHeight="1" x14ac:dyDescent="0.3">
      <c r="A379" s="222"/>
      <c r="B379" s="515" t="s">
        <v>397</v>
      </c>
      <c r="C379" s="605"/>
      <c r="D379" s="605"/>
      <c r="E379" s="605"/>
      <c r="F379" s="612"/>
      <c r="G379" s="605"/>
      <c r="H379" s="605"/>
      <c r="I379" s="498">
        <v>6707.7082700000001</v>
      </c>
      <c r="J379" s="619">
        <f>SUM(C379:I379)</f>
        <v>6707.7082700000001</v>
      </c>
      <c r="K379" s="630"/>
      <c r="L379" s="130"/>
      <c r="M379" s="130"/>
      <c r="N379" s="130"/>
      <c r="O379" s="130"/>
      <c r="P379" s="130"/>
      <c r="Q379" s="130"/>
      <c r="R379" s="130"/>
      <c r="S379" s="130"/>
      <c r="T379" s="130"/>
      <c r="U379" s="130"/>
    </row>
    <row r="380" spans="1:21" s="131" customFormat="1" ht="18" customHeight="1" x14ac:dyDescent="0.3">
      <c r="A380" s="222"/>
      <c r="B380" s="536" t="s">
        <v>398</v>
      </c>
      <c r="C380" s="340">
        <f>+C376-(C377+C378+C379)</f>
        <v>2900.76523</v>
      </c>
      <c r="D380" s="340">
        <f t="shared" ref="D380:H380" si="38">+D376-(D377+D378+D379)</f>
        <v>474.77926000000002</v>
      </c>
      <c r="E380" s="340">
        <f t="shared" si="38"/>
        <v>0</v>
      </c>
      <c r="F380" s="340">
        <f t="shared" si="38"/>
        <v>135761.65362</v>
      </c>
      <c r="G380" s="340">
        <f t="shared" si="38"/>
        <v>6850543.81372</v>
      </c>
      <c r="H380" s="340">
        <f t="shared" si="38"/>
        <v>4948.7559300000003</v>
      </c>
      <c r="I380" s="340">
        <f>SUM(I376:I379)</f>
        <v>8590654.4455699995</v>
      </c>
      <c r="J380" s="167">
        <f>SUM(J376:J379)</f>
        <v>15585284.213329999</v>
      </c>
      <c r="K380" s="631">
        <f>SUM(K376:K379)</f>
        <v>2628241.0958799999</v>
      </c>
      <c r="L380" s="130"/>
      <c r="M380" s="130"/>
      <c r="N380" s="130"/>
      <c r="O380" s="130"/>
      <c r="P380" s="130"/>
      <c r="Q380" s="130"/>
      <c r="R380" s="130"/>
      <c r="S380" s="130"/>
      <c r="T380" s="130"/>
      <c r="U380" s="130"/>
    </row>
    <row r="381" spans="1:21" s="131" customFormat="1" ht="18" customHeight="1" x14ac:dyDescent="0.3">
      <c r="A381" s="222"/>
      <c r="B381" s="517" t="s">
        <v>399</v>
      </c>
      <c r="C381" s="606">
        <v>0</v>
      </c>
      <c r="D381" s="606">
        <v>0</v>
      </c>
      <c r="E381" s="606">
        <v>0</v>
      </c>
      <c r="F381" s="613">
        <v>6011.3215499999997</v>
      </c>
      <c r="G381" s="606">
        <v>0</v>
      </c>
      <c r="H381" s="606">
        <v>25003.54882</v>
      </c>
      <c r="I381" s="606">
        <v>-233190.47353000002</v>
      </c>
      <c r="J381" s="620">
        <f>SUM(C381:I381)</f>
        <v>-202175.60316000003</v>
      </c>
      <c r="K381" s="632">
        <v>-374844.39898999996</v>
      </c>
      <c r="L381" s="130"/>
      <c r="M381" s="130"/>
      <c r="N381" s="130"/>
      <c r="O381" s="130"/>
      <c r="P381" s="130"/>
      <c r="Q381" s="130"/>
      <c r="R381" s="130"/>
      <c r="S381" s="130"/>
      <c r="T381" s="130"/>
      <c r="U381" s="130"/>
    </row>
    <row r="382" spans="1:21" s="131" customFormat="1" ht="18" customHeight="1" x14ac:dyDescent="0.25">
      <c r="A382" s="222"/>
      <c r="B382" s="536" t="s">
        <v>400</v>
      </c>
      <c r="C382" s="607">
        <f>C380+C381</f>
        <v>2900.76523</v>
      </c>
      <c r="D382" s="340">
        <f>D380+D381</f>
        <v>474.77926000000002</v>
      </c>
      <c r="E382" s="340">
        <f>E380+E381</f>
        <v>0</v>
      </c>
      <c r="F382" s="340">
        <f>F380+F381</f>
        <v>141772.97516999999</v>
      </c>
      <c r="G382" s="340">
        <f t="shared" ref="G382:I382" si="39">G380+G381</f>
        <v>6850543.81372</v>
      </c>
      <c r="H382" s="340">
        <f t="shared" si="39"/>
        <v>29952.304749999999</v>
      </c>
      <c r="I382" s="340">
        <f t="shared" si="39"/>
        <v>8357463.9720399994</v>
      </c>
      <c r="J382" s="167">
        <f>SUM(C382:I382)</f>
        <v>15383108.610169999</v>
      </c>
      <c r="K382" s="633">
        <f>+K380+K381</f>
        <v>2253396.6968899998</v>
      </c>
      <c r="L382" s="130"/>
      <c r="M382" s="130"/>
      <c r="N382" s="130"/>
      <c r="O382" s="130"/>
      <c r="P382" s="130"/>
      <c r="Q382" s="130"/>
      <c r="R382" s="130"/>
      <c r="S382" s="130"/>
      <c r="T382" s="130"/>
      <c r="U382" s="130"/>
    </row>
    <row r="383" spans="1:21" s="131" customFormat="1" ht="18" customHeight="1" x14ac:dyDescent="0.3">
      <c r="A383" s="222"/>
      <c r="B383" s="519"/>
      <c r="C383" s="501"/>
      <c r="D383" s="501"/>
      <c r="E383" s="501"/>
      <c r="F383" s="501"/>
      <c r="G383" s="501"/>
      <c r="H383" s="501"/>
      <c r="I383" s="501"/>
      <c r="J383" s="621"/>
      <c r="K383" s="520"/>
      <c r="L383" s="130"/>
      <c r="M383" s="130"/>
      <c r="N383" s="130"/>
      <c r="O383" s="130"/>
      <c r="P383" s="130"/>
      <c r="Q383" s="130"/>
      <c r="R383" s="130"/>
      <c r="S383" s="130"/>
      <c r="T383" s="130"/>
      <c r="U383" s="130"/>
    </row>
    <row r="384" spans="1:21" s="131" customFormat="1" ht="18" customHeight="1" x14ac:dyDescent="0.3">
      <c r="A384" s="222"/>
      <c r="B384" s="521" t="s">
        <v>401</v>
      </c>
      <c r="C384" s="490"/>
      <c r="D384" s="490"/>
      <c r="E384" s="490"/>
      <c r="F384" s="490"/>
      <c r="G384" s="490"/>
      <c r="H384" s="490"/>
      <c r="I384" s="490"/>
      <c r="J384" s="495"/>
      <c r="K384" s="514"/>
      <c r="L384" s="130"/>
      <c r="M384" s="130"/>
      <c r="N384" s="130"/>
      <c r="O384" s="130"/>
      <c r="P384" s="130"/>
      <c r="Q384" s="130"/>
      <c r="R384" s="130"/>
      <c r="S384" s="130"/>
      <c r="T384" s="130"/>
      <c r="U384" s="130"/>
    </row>
    <row r="385" spans="1:21" s="131" customFormat="1" ht="18" customHeight="1" x14ac:dyDescent="0.25">
      <c r="A385" s="222"/>
      <c r="B385" s="513" t="s">
        <v>402</v>
      </c>
      <c r="C385" s="608">
        <v>-404.70254999999997</v>
      </c>
      <c r="D385" s="608"/>
      <c r="E385" s="608">
        <v>-28113.855640000002</v>
      </c>
      <c r="F385" s="614">
        <v>-124060.55379000001</v>
      </c>
      <c r="G385" s="608">
        <v>-6690740.6736500002</v>
      </c>
      <c r="H385" s="608">
        <v>-3365.8722899999993</v>
      </c>
      <c r="I385" s="608">
        <v>-66862.196989999997</v>
      </c>
      <c r="J385" s="622">
        <f>SUM(C385:I385)</f>
        <v>-6913547.8549100002</v>
      </c>
      <c r="K385" s="634">
        <v>-3642189.95261</v>
      </c>
      <c r="L385" s="130"/>
      <c r="M385" s="130"/>
      <c r="N385" s="130"/>
      <c r="O385" s="130"/>
      <c r="P385" s="130"/>
      <c r="Q385" s="130"/>
      <c r="R385" s="130"/>
      <c r="S385" s="130"/>
      <c r="T385" s="130"/>
      <c r="U385" s="130"/>
    </row>
    <row r="386" spans="1:21" s="131" customFormat="1" ht="18" customHeight="1" x14ac:dyDescent="0.25">
      <c r="A386" s="222"/>
      <c r="B386" s="513" t="s">
        <v>403</v>
      </c>
      <c r="C386" s="608"/>
      <c r="D386" s="608"/>
      <c r="E386" s="608"/>
      <c r="F386" s="615"/>
      <c r="G386" s="608"/>
      <c r="H386" s="608"/>
      <c r="I386" s="608">
        <v>-1391519.6387199999</v>
      </c>
      <c r="J386" s="622">
        <f>SUM(C386:I386)</f>
        <v>-1391519.6387199999</v>
      </c>
      <c r="K386" s="634">
        <v>-510255.66136000003</v>
      </c>
      <c r="L386" s="130"/>
      <c r="M386" s="130"/>
      <c r="N386" s="130"/>
      <c r="O386" s="130"/>
      <c r="P386" s="130"/>
      <c r="Q386" s="130"/>
      <c r="R386" s="130"/>
      <c r="S386" s="130"/>
      <c r="T386" s="130"/>
      <c r="U386" s="130"/>
    </row>
    <row r="387" spans="1:21" s="131" customFormat="1" ht="18" customHeight="1" x14ac:dyDescent="0.25">
      <c r="A387" s="222"/>
      <c r="B387" s="515" t="s">
        <v>404</v>
      </c>
      <c r="C387" s="609"/>
      <c r="D387" s="609"/>
      <c r="E387" s="609"/>
      <c r="F387" s="616"/>
      <c r="G387" s="609"/>
      <c r="H387" s="609"/>
      <c r="I387" s="609"/>
      <c r="J387" s="623">
        <f>SUM(C387:I387)</f>
        <v>0</v>
      </c>
      <c r="K387" s="635"/>
      <c r="L387" s="130"/>
      <c r="M387" s="130"/>
      <c r="N387" s="130"/>
      <c r="O387" s="130"/>
      <c r="P387" s="130"/>
      <c r="Q387" s="130"/>
      <c r="R387" s="130"/>
      <c r="S387" s="130"/>
      <c r="T387" s="130"/>
      <c r="U387" s="130"/>
    </row>
    <row r="388" spans="1:21" s="131" customFormat="1" ht="18" customHeight="1" x14ac:dyDescent="0.25">
      <c r="A388" s="222"/>
      <c r="B388" s="636" t="s">
        <v>405</v>
      </c>
      <c r="C388" s="610">
        <f t="shared" ref="C388:I388" si="40">+C382+C385+C386+C387</f>
        <v>2496.06268</v>
      </c>
      <c r="D388" s="610">
        <f t="shared" si="40"/>
        <v>474.77926000000002</v>
      </c>
      <c r="E388" s="610">
        <f t="shared" si="40"/>
        <v>-28113.855640000002</v>
      </c>
      <c r="F388" s="610">
        <f t="shared" si="40"/>
        <v>17712.421379999985</v>
      </c>
      <c r="G388" s="610">
        <f t="shared" si="40"/>
        <v>159803.14006999973</v>
      </c>
      <c r="H388" s="610">
        <f t="shared" si="40"/>
        <v>26586.43246</v>
      </c>
      <c r="I388" s="610">
        <f t="shared" si="40"/>
        <v>6899082.1363299992</v>
      </c>
      <c r="J388" s="624">
        <f>+J382+J385+J386+J387</f>
        <v>7078041.116539998</v>
      </c>
      <c r="K388" s="637">
        <f>+K382+K385+K386+K387</f>
        <v>-1899048.9170800003</v>
      </c>
      <c r="L388" s="130"/>
      <c r="M388" s="130"/>
      <c r="N388" s="130"/>
      <c r="O388" s="130"/>
      <c r="P388" s="130"/>
      <c r="Q388" s="130"/>
      <c r="R388" s="130"/>
      <c r="S388" s="130"/>
      <c r="T388" s="130"/>
      <c r="U388" s="130"/>
    </row>
    <row r="389" spans="1:21" s="131" customFormat="1" ht="18" customHeight="1" x14ac:dyDescent="0.3">
      <c r="A389" s="222"/>
      <c r="B389" s="523"/>
      <c r="C389" s="601"/>
      <c r="D389" s="600"/>
      <c r="E389" s="600"/>
      <c r="F389" s="600"/>
      <c r="G389" s="600"/>
      <c r="H389" s="600"/>
      <c r="I389" s="625"/>
      <c r="J389" s="617"/>
      <c r="K389" s="638"/>
      <c r="L389" s="130"/>
      <c r="M389" s="130"/>
      <c r="N389" s="130"/>
      <c r="O389" s="130"/>
      <c r="P389" s="130"/>
      <c r="Q389" s="130"/>
      <c r="R389" s="130"/>
      <c r="S389" s="130"/>
      <c r="T389" s="130"/>
      <c r="U389" s="130"/>
    </row>
    <row r="390" spans="1:21" s="131" customFormat="1" ht="18" customHeight="1" x14ac:dyDescent="0.25">
      <c r="A390" s="222"/>
      <c r="B390" s="521" t="s">
        <v>406</v>
      </c>
      <c r="C390" s="488"/>
      <c r="D390" s="487"/>
      <c r="E390" s="487"/>
      <c r="F390" s="487"/>
      <c r="G390" s="487"/>
      <c r="H390" s="487"/>
      <c r="I390" s="494"/>
      <c r="J390" s="627">
        <f>SUM(J391:J395)</f>
        <v>4700883.1441352898</v>
      </c>
      <c r="K390" s="639">
        <f>SUM(K391:K395)</f>
        <v>571414.14571000007</v>
      </c>
      <c r="L390" s="130"/>
      <c r="M390" s="130"/>
      <c r="N390" s="130"/>
      <c r="O390" s="130"/>
      <c r="P390" s="130"/>
      <c r="Q390" s="130"/>
      <c r="R390" s="130"/>
      <c r="S390" s="130"/>
      <c r="T390" s="130"/>
      <c r="U390" s="130"/>
    </row>
    <row r="391" spans="1:21" s="131" customFormat="1" ht="18" customHeight="1" x14ac:dyDescent="0.25">
      <c r="A391" s="222"/>
      <c r="B391" s="513" t="s">
        <v>407</v>
      </c>
      <c r="C391" s="488"/>
      <c r="D391" s="487"/>
      <c r="E391" s="487"/>
      <c r="F391" s="599"/>
      <c r="G391" s="599"/>
      <c r="H391" s="599"/>
      <c r="I391" s="494"/>
      <c r="J391" s="622">
        <v>1349.9115200000001</v>
      </c>
      <c r="K391" s="640">
        <v>0</v>
      </c>
      <c r="L391" s="130"/>
      <c r="M391" s="130"/>
      <c r="N391" s="130"/>
      <c r="O391" s="130"/>
      <c r="P391" s="130"/>
      <c r="Q391" s="130"/>
      <c r="R391" s="130"/>
      <c r="S391" s="130"/>
      <c r="T391" s="130"/>
      <c r="U391" s="130"/>
    </row>
    <row r="392" spans="1:21" s="131" customFormat="1" ht="18" customHeight="1" x14ac:dyDescent="0.25">
      <c r="A392" s="222"/>
      <c r="B392" s="513" t="s">
        <v>408</v>
      </c>
      <c r="C392" s="488"/>
      <c r="D392" s="487"/>
      <c r="E392" s="487"/>
      <c r="F392" s="599"/>
      <c r="G392" s="599"/>
      <c r="H392" s="599"/>
      <c r="I392" s="626"/>
      <c r="J392" s="622">
        <v>4687924.0574599998</v>
      </c>
      <c r="K392" s="640">
        <v>891151.89350000001</v>
      </c>
      <c r="L392" s="130"/>
      <c r="M392" s="130"/>
      <c r="N392" s="130"/>
      <c r="O392" s="130"/>
      <c r="P392" s="130"/>
      <c r="Q392" s="130"/>
      <c r="R392" s="130"/>
      <c r="S392" s="130"/>
      <c r="T392" s="130"/>
      <c r="U392" s="130"/>
    </row>
    <row r="393" spans="1:21" s="131" customFormat="1" ht="18" customHeight="1" x14ac:dyDescent="0.25">
      <c r="A393" s="222"/>
      <c r="B393" s="513" t="s">
        <v>409</v>
      </c>
      <c r="C393" s="488"/>
      <c r="D393" s="487"/>
      <c r="E393" s="487"/>
      <c r="F393" s="599"/>
      <c r="G393" s="599"/>
      <c r="H393" s="599"/>
      <c r="I393" s="626"/>
      <c r="J393" s="622">
        <v>0</v>
      </c>
      <c r="K393" s="640"/>
      <c r="L393" s="130"/>
      <c r="M393" s="130"/>
      <c r="N393" s="130"/>
      <c r="O393" s="130"/>
      <c r="P393" s="130"/>
      <c r="Q393" s="130"/>
      <c r="R393" s="130"/>
      <c r="S393" s="130"/>
      <c r="T393" s="130"/>
      <c r="U393" s="130"/>
    </row>
    <row r="394" spans="1:21" s="131" customFormat="1" ht="18" customHeight="1" x14ac:dyDescent="0.25">
      <c r="A394" s="222"/>
      <c r="B394" s="513" t="s">
        <v>410</v>
      </c>
      <c r="C394" s="488"/>
      <c r="D394" s="487"/>
      <c r="E394" s="487"/>
      <c r="F394" s="599"/>
      <c r="G394" s="599"/>
      <c r="H394" s="599"/>
      <c r="I394" s="626"/>
      <c r="J394" s="622">
        <v>0</v>
      </c>
      <c r="K394" s="640"/>
      <c r="L394" s="130"/>
      <c r="M394" s="130"/>
      <c r="N394" s="130"/>
      <c r="O394" s="130"/>
      <c r="P394" s="130"/>
      <c r="Q394" s="130"/>
      <c r="R394" s="130"/>
      <c r="S394" s="130"/>
      <c r="T394" s="130"/>
      <c r="U394" s="130"/>
    </row>
    <row r="395" spans="1:21" s="131" customFormat="1" ht="18" customHeight="1" x14ac:dyDescent="0.25">
      <c r="A395" s="222"/>
      <c r="B395" s="513" t="s">
        <v>411</v>
      </c>
      <c r="C395" s="488"/>
      <c r="D395" s="487"/>
      <c r="E395" s="487"/>
      <c r="F395" s="599"/>
      <c r="G395" s="599"/>
      <c r="H395" s="599"/>
      <c r="I395" s="626"/>
      <c r="J395" s="622">
        <v>11609.175155289999</v>
      </c>
      <c r="K395" s="640">
        <v>-319737.74778999999</v>
      </c>
      <c r="L395" s="130"/>
      <c r="M395" s="130"/>
      <c r="N395" s="130"/>
      <c r="O395" s="130"/>
      <c r="P395" s="130"/>
      <c r="Q395" s="130"/>
      <c r="R395" s="130"/>
      <c r="S395" s="130"/>
      <c r="T395" s="130"/>
      <c r="U395" s="130"/>
    </row>
    <row r="396" spans="1:21" s="131" customFormat="1" ht="18" customHeight="1" x14ac:dyDescent="0.25">
      <c r="A396" s="222"/>
      <c r="B396" s="513"/>
      <c r="C396" s="488"/>
      <c r="D396" s="487"/>
      <c r="E396" s="487"/>
      <c r="F396" s="487"/>
      <c r="G396" s="487"/>
      <c r="H396" s="487"/>
      <c r="I396" s="494"/>
      <c r="J396" s="622"/>
      <c r="K396" s="641"/>
      <c r="L396" s="130"/>
      <c r="M396" s="130"/>
      <c r="N396" s="130"/>
      <c r="O396" s="130"/>
      <c r="P396" s="130"/>
      <c r="Q396" s="130"/>
      <c r="R396" s="130"/>
      <c r="S396" s="130"/>
      <c r="T396" s="130"/>
      <c r="U396" s="130"/>
    </row>
    <row r="397" spans="1:21" s="131" customFormat="1" ht="18" customHeight="1" x14ac:dyDescent="0.25">
      <c r="A397" s="222"/>
      <c r="B397" s="521" t="s">
        <v>412</v>
      </c>
      <c r="C397" s="488"/>
      <c r="D397" s="487"/>
      <c r="E397" s="487"/>
      <c r="F397" s="487"/>
      <c r="G397" s="487"/>
      <c r="H397" s="487"/>
      <c r="I397" s="494"/>
      <c r="J397" s="622">
        <f>SUM(J398+J399)</f>
        <v>-501873.54983239993</v>
      </c>
      <c r="K397" s="641">
        <f>SUM(K398+K399)</f>
        <v>-47099.850472999999</v>
      </c>
      <c r="L397" s="130"/>
      <c r="M397" s="130"/>
      <c r="N397" s="130"/>
      <c r="O397" s="130"/>
      <c r="P397" s="130"/>
      <c r="Q397" s="130"/>
      <c r="R397" s="130"/>
      <c r="S397" s="130"/>
      <c r="T397" s="130"/>
      <c r="U397" s="130"/>
    </row>
    <row r="398" spans="1:21" s="131" customFormat="1" ht="34.200000000000003" customHeight="1" x14ac:dyDescent="0.25">
      <c r="A398" s="222"/>
      <c r="B398" s="513" t="s">
        <v>413</v>
      </c>
      <c r="C398" s="488"/>
      <c r="D398" s="487"/>
      <c r="E398" s="487"/>
      <c r="F398" s="599"/>
      <c r="G398" s="599"/>
      <c r="H398" s="599"/>
      <c r="I398" s="626"/>
      <c r="J398" s="622">
        <v>-501873.54983239993</v>
      </c>
      <c r="K398" s="640">
        <v>-47099.850472999999</v>
      </c>
      <c r="L398" s="130"/>
      <c r="M398" s="130"/>
      <c r="N398" s="130"/>
      <c r="O398" s="130"/>
      <c r="P398" s="130"/>
      <c r="Q398" s="130"/>
      <c r="R398" s="130"/>
      <c r="S398" s="130"/>
      <c r="T398" s="130"/>
      <c r="U398" s="130"/>
    </row>
    <row r="399" spans="1:21" s="131" customFormat="1" ht="18" customHeight="1" x14ac:dyDescent="0.25">
      <c r="A399" s="222"/>
      <c r="B399" s="513" t="s">
        <v>414</v>
      </c>
      <c r="C399" s="488"/>
      <c r="D399" s="487"/>
      <c r="E399" s="487"/>
      <c r="F399" s="487"/>
      <c r="G399" s="487"/>
      <c r="H399" s="487"/>
      <c r="I399" s="494"/>
      <c r="J399" s="622"/>
      <c r="K399" s="641">
        <f>SUM(H399:J399)</f>
        <v>0</v>
      </c>
      <c r="L399" s="130"/>
      <c r="M399" s="130"/>
      <c r="N399" s="130"/>
      <c r="O399" s="130"/>
      <c r="P399" s="130"/>
      <c r="Q399" s="130"/>
      <c r="R399" s="130"/>
      <c r="S399" s="130"/>
      <c r="T399" s="130"/>
      <c r="U399" s="130"/>
    </row>
    <row r="400" spans="1:21" s="131" customFormat="1" ht="18" customHeight="1" x14ac:dyDescent="0.25">
      <c r="A400" s="222"/>
      <c r="B400" s="521" t="s">
        <v>415</v>
      </c>
      <c r="C400" s="488"/>
      <c r="D400" s="487"/>
      <c r="E400" s="487"/>
      <c r="F400" s="487"/>
      <c r="G400" s="487"/>
      <c r="H400" s="487"/>
      <c r="I400" s="494"/>
      <c r="J400" s="627">
        <f>+J388+J390+J397</f>
        <v>11277050.710842889</v>
      </c>
      <c r="K400" s="639">
        <f>+K388+K390+K397</f>
        <v>-1374734.6218430002</v>
      </c>
      <c r="L400" s="130"/>
      <c r="M400" s="130"/>
      <c r="N400" s="130"/>
      <c r="O400" s="130"/>
      <c r="P400" s="130"/>
      <c r="Q400" s="130"/>
      <c r="R400" s="130"/>
      <c r="S400" s="130"/>
      <c r="T400" s="130"/>
      <c r="U400" s="130"/>
    </row>
    <row r="401" spans="1:21" s="131" customFormat="1" ht="18" customHeight="1" x14ac:dyDescent="0.25">
      <c r="A401" s="222"/>
      <c r="B401" s="513" t="s">
        <v>416</v>
      </c>
      <c r="C401" s="602"/>
      <c r="D401" s="599"/>
      <c r="E401" s="599"/>
      <c r="F401" s="599"/>
      <c r="G401" s="599"/>
      <c r="H401" s="599"/>
      <c r="I401" s="626"/>
      <c r="J401" s="622">
        <v>-3085.20831</v>
      </c>
      <c r="K401" s="640"/>
      <c r="L401" s="130"/>
      <c r="M401" s="130"/>
      <c r="N401" s="130"/>
      <c r="O401" s="130"/>
      <c r="P401" s="130"/>
      <c r="Q401" s="130"/>
      <c r="R401" s="130"/>
      <c r="S401" s="130"/>
      <c r="T401" s="130"/>
      <c r="U401" s="130"/>
    </row>
    <row r="402" spans="1:21" s="131" customFormat="1" ht="18" customHeight="1" x14ac:dyDescent="0.25">
      <c r="A402" s="222"/>
      <c r="B402" s="524" t="s">
        <v>417</v>
      </c>
      <c r="C402" s="602"/>
      <c r="D402" s="599"/>
      <c r="E402" s="599"/>
      <c r="F402" s="599"/>
      <c r="G402" s="599"/>
      <c r="H402" s="599"/>
      <c r="I402" s="626"/>
      <c r="J402" s="627">
        <f>SUM(J400:J401)</f>
        <v>11273965.502532888</v>
      </c>
      <c r="K402" s="642">
        <f>SUM(K400:K401)</f>
        <v>-1374734.6218430002</v>
      </c>
      <c r="L402" s="130"/>
      <c r="M402" s="130"/>
      <c r="N402" s="130"/>
      <c r="O402" s="130"/>
      <c r="P402" s="130"/>
      <c r="Q402" s="130"/>
      <c r="R402" s="130"/>
      <c r="S402" s="130"/>
      <c r="T402" s="130"/>
      <c r="U402" s="130"/>
    </row>
    <row r="403" spans="1:21" s="131" customFormat="1" ht="18" customHeight="1" x14ac:dyDescent="0.25">
      <c r="A403" s="222"/>
      <c r="B403" s="525" t="s">
        <v>418</v>
      </c>
      <c r="C403" s="602"/>
      <c r="D403" s="599"/>
      <c r="E403" s="599"/>
      <c r="F403" s="599"/>
      <c r="G403" s="599"/>
      <c r="H403" s="599"/>
      <c r="I403" s="626"/>
      <c r="J403" s="622">
        <v>-3853810.71631</v>
      </c>
      <c r="K403" s="640"/>
      <c r="L403" s="130"/>
      <c r="M403" s="130"/>
      <c r="N403" s="130"/>
      <c r="O403" s="130"/>
      <c r="P403" s="130"/>
      <c r="Q403" s="130"/>
      <c r="R403" s="130"/>
      <c r="S403" s="130"/>
      <c r="T403" s="130"/>
      <c r="U403" s="130"/>
    </row>
    <row r="404" spans="1:21" s="131" customFormat="1" ht="18" customHeight="1" thickBot="1" x14ac:dyDescent="0.3">
      <c r="A404" s="222"/>
      <c r="B404" s="526" t="s">
        <v>419</v>
      </c>
      <c r="C404" s="643"/>
      <c r="D404" s="644"/>
      <c r="E404" s="644"/>
      <c r="F404" s="644"/>
      <c r="G404" s="644"/>
      <c r="H404" s="644"/>
      <c r="I404" s="645"/>
      <c r="J404" s="646">
        <f>SUM(J402:J403)</f>
        <v>7420154.7862228882</v>
      </c>
      <c r="K404" s="647">
        <f>SUM(K402:K403)</f>
        <v>-1374734.6218430002</v>
      </c>
      <c r="L404" s="130"/>
      <c r="M404" s="130"/>
      <c r="N404" s="130"/>
      <c r="O404" s="130"/>
      <c r="P404" s="130"/>
      <c r="Q404" s="130"/>
      <c r="R404" s="130"/>
      <c r="S404" s="130"/>
      <c r="T404" s="130"/>
      <c r="U404" s="130"/>
    </row>
    <row r="405" spans="1:21" s="131" customFormat="1" ht="13.5" customHeight="1" x14ac:dyDescent="0.3">
      <c r="A405" s="222"/>
      <c r="B405" s="202"/>
      <c r="C405" s="230"/>
      <c r="D405" s="230"/>
      <c r="E405" s="230"/>
      <c r="F405" s="230"/>
      <c r="G405" s="230"/>
      <c r="H405" s="230"/>
      <c r="I405" s="230"/>
      <c r="J405" s="139"/>
      <c r="K405" s="129"/>
      <c r="L405" s="130"/>
      <c r="M405" s="130"/>
      <c r="N405" s="130"/>
      <c r="O405" s="130"/>
      <c r="P405" s="130"/>
      <c r="Q405" s="130"/>
      <c r="R405" s="130"/>
      <c r="S405" s="130"/>
      <c r="T405" s="130"/>
      <c r="U405" s="130"/>
    </row>
    <row r="406" spans="1:21" s="131" customFormat="1" ht="12" customHeight="1" x14ac:dyDescent="0.3">
      <c r="A406" s="222"/>
      <c r="B406" s="226"/>
      <c r="C406" s="227"/>
      <c r="D406" s="227"/>
      <c r="E406" s="227"/>
      <c r="F406" s="227"/>
      <c r="G406" s="227"/>
      <c r="H406" s="227"/>
      <c r="I406" s="227"/>
      <c r="J406" s="232"/>
      <c r="K406" s="219"/>
      <c r="L406" s="130"/>
      <c r="M406" s="130"/>
      <c r="N406" s="130"/>
      <c r="O406" s="130"/>
      <c r="P406" s="130"/>
      <c r="Q406" s="130"/>
      <c r="R406" s="130"/>
      <c r="S406" s="130"/>
      <c r="T406" s="130"/>
      <c r="U406" s="130"/>
    </row>
    <row r="407" spans="1:21" s="131" customFormat="1" ht="13.5" customHeight="1" x14ac:dyDescent="0.3">
      <c r="A407" s="222"/>
      <c r="B407" s="139"/>
      <c r="C407" s="139"/>
      <c r="D407" s="139"/>
      <c r="E407" s="227"/>
      <c r="F407" s="227"/>
      <c r="G407" s="227"/>
      <c r="H407" s="227"/>
      <c r="I407" s="227"/>
      <c r="J407" s="232"/>
      <c r="K407" s="219"/>
      <c r="L407" s="130"/>
      <c r="M407" s="130"/>
      <c r="N407" s="130"/>
      <c r="O407" s="130"/>
      <c r="P407" s="130"/>
      <c r="Q407" s="130"/>
      <c r="R407" s="130"/>
      <c r="S407" s="130"/>
      <c r="T407" s="130"/>
      <c r="U407" s="130"/>
    </row>
    <row r="408" spans="1:21" s="131" customFormat="1" ht="13.5" customHeight="1" thickBot="1" x14ac:dyDescent="0.35">
      <c r="A408" s="222"/>
      <c r="B408" s="145"/>
      <c r="C408" s="145"/>
      <c r="D408" s="145"/>
      <c r="E408" s="227"/>
      <c r="F408" s="227"/>
      <c r="G408" s="227"/>
      <c r="H408" s="227"/>
      <c r="I408" s="227"/>
      <c r="J408" s="232"/>
      <c r="K408" s="219"/>
      <c r="L408" s="130"/>
      <c r="M408" s="130"/>
      <c r="N408" s="130"/>
      <c r="O408" s="130"/>
      <c r="P408" s="130"/>
      <c r="Q408" s="130"/>
      <c r="R408" s="130"/>
      <c r="S408" s="130"/>
      <c r="T408" s="130"/>
      <c r="U408" s="130"/>
    </row>
    <row r="409" spans="1:21" s="131" customFormat="1" ht="18" customHeight="1" thickBot="1" x14ac:dyDescent="0.35">
      <c r="A409" s="222"/>
      <c r="B409" s="229" t="s">
        <v>26</v>
      </c>
      <c r="C409" s="140"/>
      <c r="D409" s="140"/>
      <c r="E409" s="140"/>
      <c r="F409" s="140"/>
      <c r="G409" s="140"/>
      <c r="H409" s="140"/>
      <c r="I409" s="154" t="s">
        <v>204</v>
      </c>
      <c r="J409" s="232"/>
      <c r="K409" s="219"/>
      <c r="L409" s="130"/>
      <c r="M409" s="130"/>
      <c r="N409" s="130"/>
      <c r="O409" s="130"/>
      <c r="P409" s="130"/>
      <c r="Q409" s="130"/>
      <c r="R409" s="130"/>
      <c r="S409" s="130"/>
      <c r="T409" s="130"/>
      <c r="U409" s="130"/>
    </row>
    <row r="410" spans="1:21" s="131" customFormat="1" ht="18" customHeight="1" thickBot="1" x14ac:dyDescent="0.35">
      <c r="A410" s="222"/>
      <c r="B410" s="925" t="s">
        <v>312</v>
      </c>
      <c r="C410" s="950">
        <v>2023</v>
      </c>
      <c r="D410" s="951"/>
      <c r="E410" s="951"/>
      <c r="F410" s="951"/>
      <c r="G410" s="951"/>
      <c r="H410" s="951"/>
      <c r="I410" s="952"/>
      <c r="J410" s="232"/>
      <c r="K410" s="219"/>
      <c r="L410" s="130"/>
      <c r="M410" s="130"/>
      <c r="N410" s="130"/>
      <c r="O410" s="130"/>
      <c r="P410" s="130"/>
      <c r="Q410" s="130"/>
      <c r="R410" s="130"/>
      <c r="S410" s="130"/>
      <c r="T410" s="130"/>
      <c r="U410" s="130"/>
    </row>
    <row r="411" spans="1:21" s="131" customFormat="1" ht="18" customHeight="1" thickBot="1" x14ac:dyDescent="0.35">
      <c r="A411" s="222"/>
      <c r="B411" s="926"/>
      <c r="C411" s="900" t="s">
        <v>100</v>
      </c>
      <c r="D411" s="900" t="s">
        <v>101</v>
      </c>
      <c r="E411" s="954" t="s">
        <v>102</v>
      </c>
      <c r="F411" s="955"/>
      <c r="G411" s="854" t="s">
        <v>103</v>
      </c>
      <c r="H411" s="854" t="s">
        <v>104</v>
      </c>
      <c r="I411" s="956" t="s">
        <v>90</v>
      </c>
      <c r="J411" s="232"/>
      <c r="K411" s="219"/>
      <c r="L411" s="130"/>
      <c r="M411" s="130"/>
      <c r="N411" s="130"/>
      <c r="O411" s="130"/>
      <c r="P411" s="130"/>
      <c r="Q411" s="130"/>
      <c r="R411" s="130"/>
      <c r="S411" s="130"/>
      <c r="T411" s="130"/>
      <c r="U411" s="130"/>
    </row>
    <row r="412" spans="1:21" s="131" customFormat="1" ht="18" customHeight="1" thickBot="1" x14ac:dyDescent="0.35">
      <c r="A412" s="222"/>
      <c r="B412" s="926"/>
      <c r="C412" s="906"/>
      <c r="D412" s="953"/>
      <c r="E412" s="273" t="s">
        <v>392</v>
      </c>
      <c r="F412" s="272" t="s">
        <v>393</v>
      </c>
      <c r="G412" s="855"/>
      <c r="H412" s="855"/>
      <c r="I412" s="957"/>
      <c r="J412" s="232"/>
      <c r="K412" s="219"/>
      <c r="L412" s="130"/>
      <c r="M412" s="130"/>
      <c r="N412" s="130"/>
      <c r="O412" s="130"/>
      <c r="P412" s="130"/>
      <c r="Q412" s="130"/>
      <c r="R412" s="130"/>
      <c r="S412" s="130"/>
      <c r="T412" s="130"/>
      <c r="U412" s="130"/>
    </row>
    <row r="413" spans="1:21" s="131" customFormat="1" ht="18" customHeight="1" x14ac:dyDescent="0.3">
      <c r="A413" s="222"/>
      <c r="B413" s="591" t="s">
        <v>394</v>
      </c>
      <c r="C413" s="592">
        <v>348470.88376699993</v>
      </c>
      <c r="D413" s="592">
        <v>16809.197510000002</v>
      </c>
      <c r="E413" s="592"/>
      <c r="F413" s="593">
        <v>2111217.4463300072</v>
      </c>
      <c r="G413" s="592">
        <v>215889.11225999999</v>
      </c>
      <c r="H413" s="594">
        <v>255740.17406599974</v>
      </c>
      <c r="I413" s="595">
        <f>SUM(C413:H413)</f>
        <v>2948126.8139330065</v>
      </c>
      <c r="J413" s="232"/>
      <c r="K413" s="219"/>
      <c r="L413" s="130"/>
      <c r="M413" s="130"/>
      <c r="N413" s="130"/>
      <c r="O413" s="130"/>
      <c r="P413" s="130"/>
      <c r="Q413" s="130"/>
      <c r="R413" s="130"/>
      <c r="S413" s="130"/>
      <c r="T413" s="130"/>
      <c r="U413" s="130"/>
    </row>
    <row r="414" spans="1:21" s="131" customFormat="1" ht="18" customHeight="1" x14ac:dyDescent="0.3">
      <c r="A414" s="222"/>
      <c r="B414" s="544" t="s">
        <v>421</v>
      </c>
      <c r="C414" s="540"/>
      <c r="D414" s="540"/>
      <c r="E414" s="540"/>
      <c r="F414" s="542"/>
      <c r="G414" s="540"/>
      <c r="H414" s="562"/>
      <c r="I414" s="571">
        <f>SUM(C414:H414)</f>
        <v>0</v>
      </c>
      <c r="J414" s="232"/>
      <c r="K414" s="219"/>
      <c r="L414" s="130"/>
      <c r="M414" s="130"/>
      <c r="N414" s="130"/>
      <c r="O414" s="130"/>
      <c r="P414" s="130"/>
      <c r="Q414" s="130"/>
      <c r="R414" s="130"/>
      <c r="S414" s="130"/>
      <c r="T414" s="130"/>
      <c r="U414" s="130"/>
    </row>
    <row r="415" spans="1:21" s="131" customFormat="1" ht="18" customHeight="1" x14ac:dyDescent="0.25">
      <c r="A415" s="222"/>
      <c r="B415" s="544" t="s">
        <v>420</v>
      </c>
      <c r="C415" s="547">
        <v>-104893.20272793513</v>
      </c>
      <c r="D415" s="547">
        <v>-640.83685000000003</v>
      </c>
      <c r="E415" s="547">
        <v>0</v>
      </c>
      <c r="F415" s="548">
        <v>-63811.128681600021</v>
      </c>
      <c r="G415" s="547">
        <v>0</v>
      </c>
      <c r="H415" s="563">
        <v>-15131.17209</v>
      </c>
      <c r="I415" s="571">
        <f>SUM(C415:H415)</f>
        <v>-184476.34034953517</v>
      </c>
      <c r="J415" s="232"/>
      <c r="K415" s="219"/>
      <c r="L415" s="130"/>
      <c r="M415" s="130"/>
      <c r="N415" s="130"/>
      <c r="O415" s="130"/>
      <c r="P415" s="130"/>
      <c r="Q415" s="130"/>
      <c r="R415" s="130"/>
      <c r="S415" s="130"/>
      <c r="T415" s="130"/>
      <c r="U415" s="130"/>
    </row>
    <row r="416" spans="1:21" s="131" customFormat="1" ht="18" customHeight="1" x14ac:dyDescent="0.25">
      <c r="A416" s="222"/>
      <c r="B416" s="551" t="s">
        <v>397</v>
      </c>
      <c r="C416" s="552">
        <v>-200468.28444032968</v>
      </c>
      <c r="D416" s="552">
        <v>-11785.930989244896</v>
      </c>
      <c r="E416" s="552">
        <v>0</v>
      </c>
      <c r="F416" s="553">
        <v>-45489.52548445508</v>
      </c>
      <c r="G416" s="552">
        <v>0</v>
      </c>
      <c r="H416" s="564">
        <v>-102369.01396566894</v>
      </c>
      <c r="I416" s="572">
        <f>SUM(C416:H416)</f>
        <v>-360112.75487969862</v>
      </c>
      <c r="J416" s="232"/>
      <c r="K416" s="219"/>
      <c r="L416" s="130"/>
      <c r="M416" s="130"/>
      <c r="N416" s="130"/>
      <c r="O416" s="130"/>
      <c r="P416" s="130"/>
      <c r="Q416" s="130"/>
      <c r="R416" s="130"/>
      <c r="S416" s="130"/>
      <c r="T416" s="130"/>
      <c r="U416" s="130"/>
    </row>
    <row r="417" spans="1:21" s="131" customFormat="1" ht="18" customHeight="1" x14ac:dyDescent="0.25">
      <c r="A417" s="222"/>
      <c r="B417" s="573" t="s">
        <v>398</v>
      </c>
      <c r="C417" s="555">
        <f t="shared" ref="C417:I417" si="41">SUM(C413:C416)</f>
        <v>43109.396598735126</v>
      </c>
      <c r="D417" s="555">
        <f t="shared" si="41"/>
        <v>4382.4296707551057</v>
      </c>
      <c r="E417" s="555">
        <f t="shared" si="41"/>
        <v>0</v>
      </c>
      <c r="F417" s="556">
        <f t="shared" si="41"/>
        <v>2001916.792163952</v>
      </c>
      <c r="G417" s="555">
        <f t="shared" si="41"/>
        <v>215889.11225999999</v>
      </c>
      <c r="H417" s="565">
        <f t="shared" si="41"/>
        <v>138239.9880103308</v>
      </c>
      <c r="I417" s="574">
        <f t="shared" si="41"/>
        <v>2403537.7187037729</v>
      </c>
      <c r="J417" s="232"/>
      <c r="K417" s="219"/>
      <c r="L417" s="130"/>
      <c r="M417" s="130"/>
      <c r="N417" s="130"/>
      <c r="O417" s="130"/>
      <c r="P417" s="130"/>
      <c r="Q417" s="130"/>
      <c r="R417" s="130"/>
      <c r="S417" s="130"/>
      <c r="T417" s="130"/>
      <c r="U417" s="130"/>
    </row>
    <row r="418" spans="1:21" s="131" customFormat="1" ht="18" customHeight="1" x14ac:dyDescent="0.25">
      <c r="A418" s="222"/>
      <c r="B418" s="557" t="s">
        <v>399</v>
      </c>
      <c r="C418" s="558">
        <v>9136.2268909775321</v>
      </c>
      <c r="D418" s="558">
        <v>1099.4112614684598</v>
      </c>
      <c r="E418" s="558"/>
      <c r="F418" s="559">
        <v>-147052.71589591276</v>
      </c>
      <c r="G418" s="558">
        <v>-84536.114329795004</v>
      </c>
      <c r="H418" s="566">
        <v>-8533.8826829428181</v>
      </c>
      <c r="I418" s="575">
        <f>SUM(C418:H418)</f>
        <v>-229887.07475620459</v>
      </c>
      <c r="J418" s="232"/>
      <c r="K418" s="219"/>
      <c r="L418" s="130"/>
      <c r="M418" s="130"/>
      <c r="N418" s="130"/>
      <c r="O418" s="130"/>
      <c r="P418" s="130"/>
      <c r="Q418" s="130"/>
      <c r="R418" s="130"/>
      <c r="S418" s="130"/>
      <c r="T418" s="130"/>
      <c r="U418" s="130"/>
    </row>
    <row r="419" spans="1:21" s="131" customFormat="1" ht="18" customHeight="1" x14ac:dyDescent="0.25">
      <c r="A419" s="222"/>
      <c r="B419" s="573" t="s">
        <v>400</v>
      </c>
      <c r="C419" s="555">
        <f t="shared" ref="C419:H419" si="42">SUM(C417+C418)</f>
        <v>52245.623489712656</v>
      </c>
      <c r="D419" s="555">
        <f t="shared" si="42"/>
        <v>5481.8409322235657</v>
      </c>
      <c r="E419" s="555">
        <f t="shared" si="42"/>
        <v>0</v>
      </c>
      <c r="F419" s="556">
        <f t="shared" si="42"/>
        <v>1854864.0762680392</v>
      </c>
      <c r="G419" s="555">
        <f t="shared" si="42"/>
        <v>131352.99793020499</v>
      </c>
      <c r="H419" s="565">
        <f t="shared" si="42"/>
        <v>129706.10532738798</v>
      </c>
      <c r="I419" s="574">
        <f>SUM(I417:I418)</f>
        <v>2173650.6439475683</v>
      </c>
      <c r="J419" s="232"/>
      <c r="K419" s="219"/>
      <c r="L419" s="130"/>
      <c r="M419" s="130"/>
      <c r="N419" s="130"/>
      <c r="O419" s="130"/>
      <c r="P419" s="130"/>
      <c r="Q419" s="130"/>
      <c r="R419" s="130"/>
      <c r="S419" s="130"/>
      <c r="T419" s="130"/>
      <c r="U419" s="130"/>
    </row>
    <row r="420" spans="1:21" s="131" customFormat="1" ht="18" customHeight="1" x14ac:dyDescent="0.3">
      <c r="A420" s="222"/>
      <c r="B420" s="554"/>
      <c r="C420" s="560"/>
      <c r="D420" s="560"/>
      <c r="E420" s="560"/>
      <c r="F420" s="561"/>
      <c r="G420" s="560"/>
      <c r="H420" s="567"/>
      <c r="I420" s="576">
        <v>0</v>
      </c>
      <c r="J420" s="232"/>
      <c r="K420" s="219"/>
      <c r="L420" s="130"/>
      <c r="M420" s="130"/>
      <c r="N420" s="130"/>
      <c r="O420" s="130"/>
      <c r="P420" s="130"/>
      <c r="Q420" s="130"/>
      <c r="R420" s="130"/>
      <c r="S420" s="130"/>
      <c r="T420" s="130"/>
      <c r="U420" s="130"/>
    </row>
    <row r="421" spans="1:21" s="131" customFormat="1" ht="18" customHeight="1" x14ac:dyDescent="0.3">
      <c r="A421" s="222"/>
      <c r="B421" s="545" t="s">
        <v>401</v>
      </c>
      <c r="C421" s="541"/>
      <c r="D421" s="541"/>
      <c r="E421" s="541"/>
      <c r="F421" s="543"/>
      <c r="G421" s="541"/>
      <c r="H421" s="568"/>
      <c r="I421" s="571"/>
      <c r="J421" s="232"/>
      <c r="K421" s="219"/>
      <c r="L421" s="130"/>
      <c r="M421" s="130"/>
      <c r="N421" s="130"/>
      <c r="O421" s="130"/>
      <c r="P421" s="130"/>
      <c r="Q421" s="130"/>
      <c r="R421" s="130"/>
      <c r="S421" s="130"/>
      <c r="T421" s="130"/>
      <c r="U421" s="130"/>
    </row>
    <row r="422" spans="1:21" s="131" customFormat="1" ht="18" customHeight="1" x14ac:dyDescent="0.25">
      <c r="A422" s="222"/>
      <c r="B422" s="544" t="s">
        <v>402</v>
      </c>
      <c r="C422" s="549">
        <v>-1838.1675159940351</v>
      </c>
      <c r="D422" s="549">
        <v>-2598.1694250836254</v>
      </c>
      <c r="E422" s="549">
        <v>0</v>
      </c>
      <c r="F422" s="550">
        <v>-1281643.0413345634</v>
      </c>
      <c r="G422" s="549">
        <v>-122749.29123721433</v>
      </c>
      <c r="H422" s="569">
        <v>-43923.466140949706</v>
      </c>
      <c r="I422" s="577">
        <f>SUM(C422:H422)</f>
        <v>-1452752.135653805</v>
      </c>
      <c r="J422" s="232"/>
      <c r="K422" s="219"/>
      <c r="L422" s="130"/>
      <c r="M422" s="130"/>
      <c r="N422" s="130"/>
      <c r="O422" s="130"/>
      <c r="P422" s="130"/>
      <c r="Q422" s="130"/>
      <c r="R422" s="130"/>
      <c r="S422" s="130"/>
      <c r="T422" s="130"/>
      <c r="U422" s="130"/>
    </row>
    <row r="423" spans="1:21" s="131" customFormat="1" ht="18" customHeight="1" x14ac:dyDescent="0.25">
      <c r="A423" s="222"/>
      <c r="B423" s="544" t="s">
        <v>403</v>
      </c>
      <c r="C423" s="549">
        <v>13557.259883150626</v>
      </c>
      <c r="D423" s="549">
        <v>747.57618827927024</v>
      </c>
      <c r="E423" s="549"/>
      <c r="F423" s="550">
        <v>-228064.09768538678</v>
      </c>
      <c r="G423" s="549">
        <v>-4827.3663321578397</v>
      </c>
      <c r="H423" s="569">
        <v>-10363.417143098715</v>
      </c>
      <c r="I423" s="577">
        <f>SUM(C423:H423)</f>
        <v>-228950.04508921344</v>
      </c>
      <c r="J423" s="232"/>
      <c r="K423" s="219"/>
      <c r="L423" s="130"/>
      <c r="M423" s="130"/>
      <c r="N423" s="130"/>
      <c r="O423" s="130"/>
      <c r="P423" s="130"/>
      <c r="Q423" s="130"/>
      <c r="R423" s="130"/>
      <c r="S423" s="130"/>
      <c r="T423" s="130"/>
      <c r="U423" s="130"/>
    </row>
    <row r="424" spans="1:21" s="131" customFormat="1" ht="18" customHeight="1" x14ac:dyDescent="0.25">
      <c r="A424" s="222"/>
      <c r="B424" s="551" t="s">
        <v>404</v>
      </c>
      <c r="C424" s="583"/>
      <c r="D424" s="583"/>
      <c r="E424" s="583"/>
      <c r="F424" s="584"/>
      <c r="G424" s="583"/>
      <c r="H424" s="585"/>
      <c r="I424" s="586">
        <f>SUM(C424:H424)</f>
        <v>0</v>
      </c>
      <c r="J424" s="232"/>
      <c r="K424" s="219"/>
      <c r="L424" s="130"/>
      <c r="M424" s="130"/>
      <c r="N424" s="130"/>
      <c r="O424" s="130"/>
      <c r="P424" s="130"/>
      <c r="Q424" s="130"/>
      <c r="R424" s="130"/>
      <c r="S424" s="130"/>
      <c r="T424" s="130"/>
      <c r="U424" s="130"/>
    </row>
    <row r="425" spans="1:21" s="127" customFormat="1" ht="18" customHeight="1" x14ac:dyDescent="0.25">
      <c r="A425" s="223"/>
      <c r="B425" s="596" t="s">
        <v>405</v>
      </c>
      <c r="C425" s="648">
        <f t="shared" ref="C425:H425" si="43">SUM(C419:C424)</f>
        <v>63964.715856869247</v>
      </c>
      <c r="D425" s="648">
        <f t="shared" si="43"/>
        <v>3631.2476954192107</v>
      </c>
      <c r="E425" s="648">
        <f t="shared" si="43"/>
        <v>0</v>
      </c>
      <c r="F425" s="649">
        <f t="shared" si="43"/>
        <v>345156.937248089</v>
      </c>
      <c r="G425" s="648">
        <f t="shared" si="43"/>
        <v>3776.3403608328181</v>
      </c>
      <c r="H425" s="650">
        <f t="shared" si="43"/>
        <v>75419.222043339556</v>
      </c>
      <c r="I425" s="651">
        <f>+I419+I422+I423+I424</f>
        <v>491948.46320454986</v>
      </c>
      <c r="J425" s="232"/>
      <c r="K425" s="234"/>
      <c r="L425" s="137"/>
      <c r="M425" s="137"/>
      <c r="N425" s="137"/>
      <c r="O425" s="137"/>
      <c r="P425" s="137"/>
      <c r="Q425" s="137"/>
      <c r="R425" s="137"/>
      <c r="S425" s="137"/>
      <c r="T425" s="137"/>
      <c r="U425" s="137"/>
    </row>
    <row r="426" spans="1:21" s="131" customFormat="1" ht="18" customHeight="1" x14ac:dyDescent="0.3">
      <c r="A426" s="222"/>
      <c r="B426" s="587"/>
      <c r="C426" s="489"/>
      <c r="D426" s="491"/>
      <c r="E426" s="491"/>
      <c r="F426" s="491"/>
      <c r="G426" s="491"/>
      <c r="H426" s="493"/>
      <c r="I426" s="578"/>
      <c r="J426" s="232"/>
      <c r="K426" s="219"/>
      <c r="L426" s="130"/>
      <c r="M426" s="130"/>
      <c r="N426" s="130"/>
      <c r="O426" s="130"/>
      <c r="P426" s="130"/>
      <c r="Q426" s="130"/>
      <c r="R426" s="130"/>
      <c r="S426" s="130"/>
      <c r="T426" s="130"/>
      <c r="U426" s="130"/>
    </row>
    <row r="427" spans="1:21" s="131" customFormat="1" ht="18" customHeight="1" x14ac:dyDescent="0.3">
      <c r="A427" s="222"/>
      <c r="B427" s="545" t="s">
        <v>406</v>
      </c>
      <c r="C427" s="488"/>
      <c r="D427" s="487"/>
      <c r="E427" s="487"/>
      <c r="F427" s="487"/>
      <c r="G427" s="487"/>
      <c r="H427" s="494"/>
      <c r="I427" s="579">
        <f>SUM(I428:I432)</f>
        <v>781375.05590345175</v>
      </c>
      <c r="J427" s="232"/>
      <c r="K427" s="219"/>
      <c r="L427" s="130"/>
      <c r="M427" s="130"/>
      <c r="N427" s="130"/>
      <c r="O427" s="130"/>
      <c r="P427" s="130"/>
      <c r="Q427" s="130"/>
      <c r="R427" s="130"/>
      <c r="S427" s="130"/>
      <c r="T427" s="130"/>
      <c r="U427" s="130"/>
    </row>
    <row r="428" spans="1:21" s="131" customFormat="1" ht="18" customHeight="1" x14ac:dyDescent="0.3">
      <c r="A428" s="222"/>
      <c r="B428" s="544" t="s">
        <v>407</v>
      </c>
      <c r="C428" s="488"/>
      <c r="D428" s="487"/>
      <c r="E428" s="487"/>
      <c r="F428" s="487"/>
      <c r="G428" s="487"/>
      <c r="H428" s="494"/>
      <c r="I428" s="580">
        <v>284949.57380845165</v>
      </c>
      <c r="J428" s="232"/>
      <c r="K428" s="219"/>
      <c r="L428" s="130"/>
      <c r="M428" s="130"/>
      <c r="N428" s="130"/>
      <c r="O428" s="130"/>
      <c r="P428" s="130"/>
      <c r="Q428" s="130"/>
      <c r="R428" s="130"/>
      <c r="S428" s="130"/>
      <c r="T428" s="130"/>
      <c r="U428" s="130"/>
    </row>
    <row r="429" spans="1:21" s="131" customFormat="1" ht="18" customHeight="1" x14ac:dyDescent="0.3">
      <c r="A429" s="222"/>
      <c r="B429" s="544" t="s">
        <v>408</v>
      </c>
      <c r="C429" s="488"/>
      <c r="D429" s="487"/>
      <c r="E429" s="487"/>
      <c r="F429" s="487"/>
      <c r="G429" s="487"/>
      <c r="H429" s="494"/>
      <c r="I429" s="580">
        <v>496425.4820950001</v>
      </c>
      <c r="J429" s="232"/>
      <c r="K429" s="219"/>
      <c r="L429" s="130"/>
      <c r="M429" s="130"/>
      <c r="N429" s="130"/>
      <c r="O429" s="130"/>
      <c r="P429" s="130"/>
      <c r="Q429" s="130"/>
      <c r="R429" s="130"/>
      <c r="S429" s="130"/>
      <c r="T429" s="130"/>
      <c r="U429" s="130"/>
    </row>
    <row r="430" spans="1:21" s="131" customFormat="1" ht="18" customHeight="1" x14ac:dyDescent="0.3">
      <c r="A430" s="222"/>
      <c r="B430" s="544" t="s">
        <v>409</v>
      </c>
      <c r="C430" s="488"/>
      <c r="D430" s="487"/>
      <c r="E430" s="487"/>
      <c r="F430" s="487"/>
      <c r="G430" s="487"/>
      <c r="H430" s="494"/>
      <c r="I430" s="581"/>
      <c r="J430" s="232"/>
      <c r="K430" s="219"/>
      <c r="L430" s="130"/>
      <c r="M430" s="130"/>
      <c r="N430" s="130"/>
      <c r="O430" s="130"/>
      <c r="P430" s="130"/>
      <c r="Q430" s="130"/>
      <c r="R430" s="130"/>
      <c r="S430" s="130"/>
      <c r="T430" s="130"/>
      <c r="U430" s="130"/>
    </row>
    <row r="431" spans="1:21" s="131" customFormat="1" ht="18" customHeight="1" x14ac:dyDescent="0.3">
      <c r="A431" s="222"/>
      <c r="B431" s="544" t="s">
        <v>410</v>
      </c>
      <c r="C431" s="488"/>
      <c r="D431" s="487"/>
      <c r="E431" s="487"/>
      <c r="F431" s="487"/>
      <c r="G431" s="487"/>
      <c r="H431" s="494"/>
      <c r="I431" s="581"/>
      <c r="J431" s="232"/>
      <c r="K431" s="219"/>
      <c r="L431" s="130"/>
      <c r="M431" s="130"/>
      <c r="N431" s="130"/>
      <c r="O431" s="130"/>
      <c r="P431" s="130"/>
      <c r="Q431" s="130"/>
      <c r="R431" s="130"/>
      <c r="S431" s="130"/>
      <c r="T431" s="130"/>
      <c r="U431" s="130"/>
    </row>
    <row r="432" spans="1:21" s="131" customFormat="1" ht="18" customHeight="1" x14ac:dyDescent="0.3">
      <c r="A432" s="222"/>
      <c r="B432" s="544" t="s">
        <v>411</v>
      </c>
      <c r="C432" s="488"/>
      <c r="D432" s="487"/>
      <c r="E432" s="487"/>
      <c r="F432" s="487"/>
      <c r="G432" s="487"/>
      <c r="H432" s="494"/>
      <c r="I432" s="581"/>
      <c r="J432" s="232"/>
      <c r="K432" s="219"/>
      <c r="L432" s="130"/>
      <c r="M432" s="130"/>
      <c r="N432" s="130"/>
      <c r="O432" s="130"/>
      <c r="P432" s="130"/>
      <c r="Q432" s="130"/>
      <c r="R432" s="130"/>
      <c r="S432" s="130"/>
      <c r="T432" s="130"/>
      <c r="U432" s="130"/>
    </row>
    <row r="433" spans="1:21" s="131" customFormat="1" ht="18" customHeight="1" x14ac:dyDescent="0.3">
      <c r="A433" s="222"/>
      <c r="B433" s="544"/>
      <c r="C433" s="488"/>
      <c r="D433" s="487"/>
      <c r="E433" s="487"/>
      <c r="F433" s="487"/>
      <c r="G433" s="487"/>
      <c r="H433" s="494"/>
      <c r="I433" s="571"/>
      <c r="J433" s="232"/>
      <c r="K433" s="219"/>
      <c r="L433" s="130"/>
      <c r="M433" s="130"/>
      <c r="N433" s="130"/>
      <c r="O433" s="130"/>
      <c r="P433" s="130"/>
      <c r="Q433" s="130"/>
      <c r="R433" s="130"/>
      <c r="S433" s="130"/>
      <c r="T433" s="130"/>
      <c r="U433" s="130"/>
    </row>
    <row r="434" spans="1:21" s="131" customFormat="1" ht="18" customHeight="1" x14ac:dyDescent="0.3">
      <c r="A434" s="222"/>
      <c r="B434" s="545" t="s">
        <v>412</v>
      </c>
      <c r="C434" s="488"/>
      <c r="D434" s="487"/>
      <c r="E434" s="487"/>
      <c r="F434" s="487"/>
      <c r="G434" s="487"/>
      <c r="H434" s="494"/>
      <c r="I434" s="580"/>
      <c r="J434" s="232"/>
      <c r="K434" s="219"/>
      <c r="L434" s="130"/>
      <c r="M434" s="130"/>
      <c r="N434" s="130"/>
      <c r="O434" s="130"/>
      <c r="P434" s="130"/>
      <c r="Q434" s="130"/>
      <c r="R434" s="130"/>
      <c r="S434" s="130"/>
      <c r="T434" s="130"/>
      <c r="U434" s="130"/>
    </row>
    <row r="435" spans="1:21" s="131" customFormat="1" ht="28.2" customHeight="1" x14ac:dyDescent="0.3">
      <c r="A435" s="222"/>
      <c r="B435" s="544" t="s">
        <v>413</v>
      </c>
      <c r="C435" s="488"/>
      <c r="D435" s="487"/>
      <c r="E435" s="487"/>
      <c r="F435" s="487"/>
      <c r="G435" s="487"/>
      <c r="H435" s="494"/>
      <c r="I435" s="580">
        <v>-987224</v>
      </c>
      <c r="J435" s="232"/>
      <c r="K435" s="219"/>
      <c r="L435" s="130"/>
      <c r="M435" s="130"/>
      <c r="N435" s="130"/>
      <c r="O435" s="130"/>
      <c r="P435" s="130"/>
      <c r="Q435" s="130"/>
      <c r="R435" s="130"/>
      <c r="S435" s="130"/>
      <c r="T435" s="130"/>
      <c r="U435" s="130"/>
    </row>
    <row r="436" spans="1:21" s="131" customFormat="1" ht="18" customHeight="1" x14ac:dyDescent="0.3">
      <c r="A436" s="222"/>
      <c r="B436" s="544" t="s">
        <v>414</v>
      </c>
      <c r="C436" s="488"/>
      <c r="D436" s="487"/>
      <c r="E436" s="487"/>
      <c r="F436" s="487"/>
      <c r="G436" s="487"/>
      <c r="H436" s="494"/>
      <c r="I436" s="571"/>
      <c r="J436" s="232"/>
      <c r="K436" s="219"/>
      <c r="L436" s="130"/>
      <c r="M436" s="130"/>
      <c r="N436" s="130"/>
      <c r="O436" s="130"/>
      <c r="P436" s="130"/>
      <c r="Q436" s="130"/>
      <c r="R436" s="130"/>
      <c r="S436" s="130"/>
      <c r="T436" s="130"/>
      <c r="U436" s="130"/>
    </row>
    <row r="437" spans="1:21" s="131" customFormat="1" ht="18" customHeight="1" x14ac:dyDescent="0.3">
      <c r="A437" s="222"/>
      <c r="B437" s="545" t="s">
        <v>415</v>
      </c>
      <c r="C437" s="488"/>
      <c r="D437" s="487"/>
      <c r="E437" s="487"/>
      <c r="F437" s="487"/>
      <c r="G437" s="487"/>
      <c r="H437" s="494"/>
      <c r="I437" s="579">
        <f>+I425+I427+I435</f>
        <v>286099.51910800161</v>
      </c>
      <c r="J437" s="232"/>
      <c r="K437" s="219"/>
      <c r="L437" s="130"/>
      <c r="M437" s="130"/>
      <c r="N437" s="130"/>
      <c r="O437" s="130"/>
      <c r="P437" s="130"/>
      <c r="Q437" s="130"/>
      <c r="R437" s="130"/>
      <c r="S437" s="130"/>
      <c r="T437" s="130"/>
      <c r="U437" s="130"/>
    </row>
    <row r="438" spans="1:21" s="131" customFormat="1" ht="18" customHeight="1" x14ac:dyDescent="0.3">
      <c r="A438" s="222"/>
      <c r="B438" s="544" t="s">
        <v>416</v>
      </c>
      <c r="C438" s="488"/>
      <c r="D438" s="487"/>
      <c r="E438" s="487"/>
      <c r="F438" s="487"/>
      <c r="G438" s="487"/>
      <c r="H438" s="494"/>
      <c r="I438" s="571">
        <v>-3039</v>
      </c>
      <c r="J438" s="232"/>
      <c r="K438" s="219"/>
      <c r="L438" s="130"/>
      <c r="M438" s="130"/>
      <c r="N438" s="130"/>
      <c r="O438" s="130"/>
      <c r="P438" s="130"/>
      <c r="Q438" s="130"/>
      <c r="R438" s="130"/>
      <c r="S438" s="130"/>
      <c r="T438" s="130"/>
      <c r="U438" s="130"/>
    </row>
    <row r="439" spans="1:21" s="131" customFormat="1" ht="18" customHeight="1" x14ac:dyDescent="0.3">
      <c r="A439" s="222"/>
      <c r="B439" s="545" t="s">
        <v>417</v>
      </c>
      <c r="C439" s="488"/>
      <c r="D439" s="487"/>
      <c r="E439" s="487"/>
      <c r="F439" s="487"/>
      <c r="G439" s="487"/>
      <c r="H439" s="494"/>
      <c r="I439" s="579">
        <f>SUM(I437:I438)</f>
        <v>283060.51910800161</v>
      </c>
      <c r="J439" s="232"/>
      <c r="K439" s="219"/>
      <c r="L439" s="130"/>
      <c r="M439" s="130"/>
      <c r="N439" s="130"/>
      <c r="O439" s="130"/>
      <c r="P439" s="130"/>
      <c r="Q439" s="130"/>
      <c r="R439" s="130"/>
      <c r="S439" s="130"/>
      <c r="T439" s="130"/>
      <c r="U439" s="130"/>
    </row>
    <row r="440" spans="1:21" s="131" customFormat="1" ht="18" customHeight="1" x14ac:dyDescent="0.3">
      <c r="A440" s="222"/>
      <c r="B440" s="544" t="s">
        <v>418</v>
      </c>
      <c r="C440" s="488"/>
      <c r="D440" s="487"/>
      <c r="E440" s="487"/>
      <c r="F440" s="487"/>
      <c r="G440" s="487"/>
      <c r="H440" s="494"/>
      <c r="I440" s="580">
        <v>-100720</v>
      </c>
      <c r="J440" s="232"/>
      <c r="K440" s="219"/>
      <c r="L440" s="130"/>
      <c r="M440" s="130"/>
      <c r="N440" s="130"/>
      <c r="O440" s="130"/>
      <c r="P440" s="130"/>
      <c r="Q440" s="130"/>
      <c r="R440" s="130"/>
      <c r="S440" s="130"/>
      <c r="T440" s="130"/>
      <c r="U440" s="130"/>
    </row>
    <row r="441" spans="1:21" s="131" customFormat="1" ht="18" customHeight="1" thickBot="1" x14ac:dyDescent="0.35">
      <c r="A441" s="222"/>
      <c r="B441" s="546" t="s">
        <v>419</v>
      </c>
      <c r="C441" s="528"/>
      <c r="D441" s="527"/>
      <c r="E441" s="527"/>
      <c r="F441" s="527"/>
      <c r="G441" s="527"/>
      <c r="H441" s="570"/>
      <c r="I441" s="582">
        <f>SUM(I439:I440)</f>
        <v>182340.51910800161</v>
      </c>
      <c r="J441" s="232"/>
      <c r="K441" s="219"/>
      <c r="L441" s="130"/>
      <c r="M441" s="130"/>
      <c r="N441" s="130"/>
      <c r="O441" s="130"/>
      <c r="P441" s="130"/>
      <c r="Q441" s="130"/>
      <c r="R441" s="130"/>
      <c r="S441" s="130"/>
      <c r="T441" s="130"/>
      <c r="U441" s="130"/>
    </row>
    <row r="442" spans="1:21" s="131" customFormat="1" ht="13.5" customHeight="1" x14ac:dyDescent="0.3">
      <c r="A442" s="222"/>
      <c r="B442" s="145"/>
      <c r="C442" s="145"/>
      <c r="D442" s="145"/>
      <c r="E442" s="227"/>
      <c r="F442" s="227"/>
      <c r="G442" s="227"/>
      <c r="H442" s="227"/>
      <c r="I442" s="227"/>
      <c r="J442" s="232"/>
      <c r="K442" s="219"/>
      <c r="L442" s="130"/>
      <c r="M442" s="130"/>
      <c r="N442" s="130"/>
      <c r="O442" s="130"/>
      <c r="P442" s="130"/>
      <c r="Q442" s="130"/>
      <c r="R442" s="130"/>
      <c r="S442" s="130"/>
      <c r="T442" s="130"/>
      <c r="U442" s="130"/>
    </row>
    <row r="443" spans="1:21" s="131" customFormat="1" ht="13.5" customHeight="1" x14ac:dyDescent="0.3">
      <c r="A443" s="222"/>
      <c r="B443" s="139"/>
      <c r="C443" s="145"/>
      <c r="D443" s="145"/>
      <c r="E443" s="227"/>
      <c r="F443" s="227"/>
      <c r="G443" s="227"/>
      <c r="H443" s="227"/>
      <c r="I443" s="227"/>
      <c r="J443" s="232"/>
      <c r="K443" s="219"/>
      <c r="L443" s="130"/>
      <c r="M443" s="130"/>
      <c r="N443" s="130"/>
      <c r="O443" s="130"/>
      <c r="P443" s="130"/>
      <c r="Q443" s="130"/>
      <c r="R443" s="130"/>
      <c r="S443" s="130"/>
      <c r="T443" s="130"/>
      <c r="U443" s="130"/>
    </row>
    <row r="444" spans="1:21" s="131" customFormat="1" ht="13.5" customHeight="1" thickBot="1" x14ac:dyDescent="0.35">
      <c r="A444" s="222"/>
      <c r="B444" s="145"/>
      <c r="C444" s="145"/>
      <c r="D444" s="145"/>
      <c r="E444" s="227"/>
      <c r="F444" s="227"/>
      <c r="G444" s="227"/>
      <c r="H444" s="227"/>
      <c r="I444" s="227"/>
      <c r="J444" s="232"/>
      <c r="K444" s="219"/>
      <c r="L444" s="130"/>
      <c r="M444" s="130"/>
      <c r="N444" s="130"/>
      <c r="O444" s="130"/>
      <c r="P444" s="130"/>
      <c r="Q444" s="130"/>
      <c r="R444" s="130"/>
      <c r="S444" s="130"/>
      <c r="T444" s="130"/>
      <c r="U444" s="130"/>
    </row>
    <row r="445" spans="1:21" ht="18" customHeight="1" thickBot="1" x14ac:dyDescent="0.35">
      <c r="B445" s="229" t="s">
        <v>379</v>
      </c>
      <c r="I445" s="154" t="s">
        <v>204</v>
      </c>
      <c r="J445" s="230"/>
      <c r="L445" s="130"/>
      <c r="M445" s="130"/>
      <c r="N445" s="130"/>
      <c r="O445" s="130"/>
      <c r="P445" s="130"/>
      <c r="Q445" s="130"/>
      <c r="R445" s="130"/>
      <c r="S445" s="130"/>
      <c r="T445" s="130"/>
      <c r="U445" s="130"/>
    </row>
    <row r="446" spans="1:21" s="131" customFormat="1" ht="18" customHeight="1" thickBot="1" x14ac:dyDescent="0.35">
      <c r="A446" s="221"/>
      <c r="B446" s="925" t="s">
        <v>312</v>
      </c>
      <c r="C446" s="950">
        <v>2023</v>
      </c>
      <c r="D446" s="951"/>
      <c r="E446" s="951"/>
      <c r="F446" s="951"/>
      <c r="G446" s="951"/>
      <c r="H446" s="951"/>
      <c r="I446" s="952"/>
      <c r="J446" s="245"/>
      <c r="K446" s="219"/>
      <c r="L446" s="130"/>
      <c r="M446" s="130"/>
      <c r="N446" s="130"/>
      <c r="O446" s="130"/>
      <c r="P446" s="130"/>
      <c r="Q446" s="130"/>
      <c r="R446" s="130"/>
      <c r="S446" s="130"/>
      <c r="T446" s="130"/>
      <c r="U446" s="130"/>
    </row>
    <row r="447" spans="1:21" s="131" customFormat="1" ht="18" customHeight="1" thickBot="1" x14ac:dyDescent="0.35">
      <c r="A447" s="129"/>
      <c r="B447" s="926"/>
      <c r="C447" s="900" t="s">
        <v>100</v>
      </c>
      <c r="D447" s="900" t="s">
        <v>101</v>
      </c>
      <c r="E447" s="954" t="s">
        <v>102</v>
      </c>
      <c r="F447" s="955"/>
      <c r="G447" s="854" t="s">
        <v>103</v>
      </c>
      <c r="H447" s="854" t="s">
        <v>104</v>
      </c>
      <c r="I447" s="956" t="s">
        <v>90</v>
      </c>
      <c r="J447" s="231"/>
      <c r="K447" s="949"/>
      <c r="L447" s="130"/>
      <c r="M447" s="130"/>
      <c r="N447" s="130"/>
      <c r="O447" s="130"/>
      <c r="P447" s="130"/>
      <c r="Q447" s="130"/>
      <c r="R447" s="130"/>
      <c r="S447" s="130"/>
      <c r="T447" s="130"/>
      <c r="U447" s="130"/>
    </row>
    <row r="448" spans="1:21" s="131" customFormat="1" ht="18" customHeight="1" thickBot="1" x14ac:dyDescent="0.35">
      <c r="A448" s="129"/>
      <c r="B448" s="926"/>
      <c r="C448" s="906"/>
      <c r="D448" s="953"/>
      <c r="E448" s="273" t="s">
        <v>392</v>
      </c>
      <c r="F448" s="272" t="s">
        <v>393</v>
      </c>
      <c r="G448" s="855"/>
      <c r="H448" s="855"/>
      <c r="I448" s="957"/>
      <c r="J448" s="231"/>
      <c r="K448" s="949"/>
      <c r="L448" s="130"/>
      <c r="M448" s="130"/>
      <c r="N448" s="130"/>
      <c r="O448" s="130"/>
      <c r="P448" s="130"/>
      <c r="Q448" s="130"/>
      <c r="R448" s="130"/>
      <c r="S448" s="130"/>
      <c r="T448" s="130"/>
      <c r="U448" s="130"/>
    </row>
    <row r="449" spans="1:21" s="131" customFormat="1" ht="18" customHeight="1" x14ac:dyDescent="0.3">
      <c r="A449" s="222"/>
      <c r="B449" s="591" t="s">
        <v>394</v>
      </c>
      <c r="C449" s="592">
        <v>595075.20865000004</v>
      </c>
      <c r="D449" s="592">
        <v>91554.32329</v>
      </c>
      <c r="E449" s="592">
        <v>119003.9820399969</v>
      </c>
      <c r="F449" s="593">
        <v>4216500.1629600264</v>
      </c>
      <c r="G449" s="592">
        <v>223598.40685999999</v>
      </c>
      <c r="H449" s="594">
        <v>546815.96492997697</v>
      </c>
      <c r="I449" s="595">
        <f>SUM(C449:H449)</f>
        <v>5792548.0487300009</v>
      </c>
      <c r="J449" s="232"/>
      <c r="K449" s="233"/>
      <c r="L449" s="130"/>
      <c r="M449" s="130"/>
      <c r="N449" s="130"/>
      <c r="O449" s="130"/>
      <c r="P449" s="130"/>
      <c r="Q449" s="130"/>
      <c r="R449" s="130"/>
      <c r="S449" s="130"/>
      <c r="T449" s="130"/>
      <c r="U449" s="130"/>
    </row>
    <row r="450" spans="1:21" s="131" customFormat="1" ht="18" customHeight="1" x14ac:dyDescent="0.3">
      <c r="A450" s="222"/>
      <c r="B450" s="544" t="s">
        <v>421</v>
      </c>
      <c r="C450" s="540">
        <v>-14990.310030000001</v>
      </c>
      <c r="D450" s="540">
        <v>-14469.4187</v>
      </c>
      <c r="E450" s="540">
        <v>0</v>
      </c>
      <c r="F450" s="542">
        <v>0</v>
      </c>
      <c r="G450" s="540">
        <v>0</v>
      </c>
      <c r="H450" s="562">
        <v>-365.84800000000001</v>
      </c>
      <c r="I450" s="571">
        <f>SUM(C450:H450)</f>
        <v>-29825.576730000004</v>
      </c>
      <c r="J450" s="232"/>
      <c r="K450" s="233"/>
      <c r="L450" s="130"/>
      <c r="M450" s="130"/>
      <c r="N450" s="130"/>
      <c r="O450" s="130"/>
      <c r="P450" s="130"/>
      <c r="Q450" s="130"/>
      <c r="R450" s="130"/>
      <c r="S450" s="130"/>
      <c r="T450" s="130"/>
      <c r="U450" s="130"/>
    </row>
    <row r="451" spans="1:21" s="131" customFormat="1" ht="18" customHeight="1" x14ac:dyDescent="0.25">
      <c r="A451" s="222"/>
      <c r="B451" s="544" t="s">
        <v>420</v>
      </c>
      <c r="C451" s="547">
        <v>-267133.15036999999</v>
      </c>
      <c r="D451" s="547">
        <v>-1067.7384</v>
      </c>
      <c r="E451" s="547">
        <v>-646.99964458167199</v>
      </c>
      <c r="F451" s="548">
        <v>-966705.73004541802</v>
      </c>
      <c r="G451" s="547">
        <v>-1529.6610297289601</v>
      </c>
      <c r="H451" s="563">
        <v>-10963.968730271001</v>
      </c>
      <c r="I451" s="571">
        <f>SUM(C451:H451)</f>
        <v>-1248047.2482199997</v>
      </c>
      <c r="J451" s="232"/>
      <c r="K451" s="233"/>
      <c r="L451" s="130"/>
      <c r="M451" s="130"/>
      <c r="N451" s="130"/>
      <c r="O451" s="130"/>
      <c r="P451" s="130"/>
      <c r="Q451" s="130"/>
      <c r="R451" s="130"/>
      <c r="S451" s="130"/>
      <c r="T451" s="130"/>
      <c r="U451" s="130"/>
    </row>
    <row r="452" spans="1:21" s="131" customFormat="1" ht="18" customHeight="1" x14ac:dyDescent="0.25">
      <c r="A452" s="222"/>
      <c r="B452" s="551" t="s">
        <v>397</v>
      </c>
      <c r="C452" s="552">
        <v>-221668.84367</v>
      </c>
      <c r="D452" s="552">
        <v>-58043.914570000001</v>
      </c>
      <c r="E452" s="552">
        <v>-8551.0507255908396</v>
      </c>
      <c r="F452" s="553">
        <v>-45601.2907244089</v>
      </c>
      <c r="G452" s="552">
        <v>-1577.6199824357</v>
      </c>
      <c r="H452" s="564">
        <v>-447911.41410756501</v>
      </c>
      <c r="I452" s="572">
        <f>SUM(C452:H452)</f>
        <v>-783354.1337800005</v>
      </c>
      <c r="J452" s="232"/>
      <c r="K452" s="219"/>
      <c r="L452" s="130"/>
      <c r="M452" s="130"/>
      <c r="N452" s="130"/>
      <c r="O452" s="130"/>
      <c r="P452" s="130"/>
      <c r="Q452" s="130"/>
      <c r="R452" s="130"/>
      <c r="S452" s="130"/>
      <c r="T452" s="130"/>
      <c r="U452" s="130"/>
    </row>
    <row r="453" spans="1:21" s="127" customFormat="1" ht="18" customHeight="1" x14ac:dyDescent="0.25">
      <c r="A453" s="223"/>
      <c r="B453" s="573" t="s">
        <v>398</v>
      </c>
      <c r="C453" s="555">
        <f t="shared" ref="C453:I453" si="44">SUM(C449:C452)</f>
        <v>91282.904580000002</v>
      </c>
      <c r="D453" s="555">
        <f t="shared" si="44"/>
        <v>17973.251620000003</v>
      </c>
      <c r="E453" s="555">
        <f t="shared" si="44"/>
        <v>109805.93166982439</v>
      </c>
      <c r="F453" s="556">
        <f t="shared" si="44"/>
        <v>3204193.1421901993</v>
      </c>
      <c r="G453" s="555">
        <f t="shared" si="44"/>
        <v>220491.12584783533</v>
      </c>
      <c r="H453" s="565">
        <f t="shared" si="44"/>
        <v>87574.734092140978</v>
      </c>
      <c r="I453" s="574">
        <f t="shared" si="44"/>
        <v>3731321.0900000008</v>
      </c>
      <c r="J453" s="232"/>
      <c r="K453" s="234"/>
      <c r="L453" s="130"/>
      <c r="M453" s="130"/>
      <c r="N453" s="130"/>
      <c r="O453" s="130"/>
      <c r="P453" s="130"/>
      <c r="Q453" s="130"/>
      <c r="R453" s="130"/>
      <c r="S453" s="130"/>
      <c r="T453" s="130"/>
      <c r="U453" s="130"/>
    </row>
    <row r="454" spans="1:21" s="131" customFormat="1" ht="18" customHeight="1" x14ac:dyDescent="0.25">
      <c r="A454" s="222"/>
      <c r="B454" s="557" t="s">
        <v>399</v>
      </c>
      <c r="C454" s="558">
        <v>-6742.0864899999415</v>
      </c>
      <c r="D454" s="558">
        <v>-4353.4918399999988</v>
      </c>
      <c r="E454" s="558">
        <v>11944.883432072304</v>
      </c>
      <c r="F454" s="559">
        <v>478352.03121792676</v>
      </c>
      <c r="G454" s="558">
        <v>-117760.74720925473</v>
      </c>
      <c r="H454" s="566">
        <v>77437.651859254765</v>
      </c>
      <c r="I454" s="575">
        <f>SUM(C454:H454)</f>
        <v>438878.24096999917</v>
      </c>
      <c r="J454" s="232"/>
      <c r="K454" s="219"/>
      <c r="L454" s="130"/>
      <c r="M454" s="130"/>
      <c r="N454" s="130"/>
      <c r="O454" s="130"/>
      <c r="P454" s="130"/>
      <c r="Q454" s="130"/>
      <c r="R454" s="130"/>
      <c r="S454" s="130"/>
      <c r="T454" s="130"/>
      <c r="U454" s="130"/>
    </row>
    <row r="455" spans="1:21" s="127" customFormat="1" ht="18" customHeight="1" x14ac:dyDescent="0.25">
      <c r="A455" s="223"/>
      <c r="B455" s="573" t="s">
        <v>400</v>
      </c>
      <c r="C455" s="555">
        <f t="shared" ref="C455:H455" si="45">SUM(C453+C454)</f>
        <v>84540.818090000059</v>
      </c>
      <c r="D455" s="555">
        <f t="shared" si="45"/>
        <v>13619.759780000004</v>
      </c>
      <c r="E455" s="555">
        <f t="shared" si="45"/>
        <v>121750.8151018967</v>
      </c>
      <c r="F455" s="556">
        <f t="shared" si="45"/>
        <v>3682545.173408126</v>
      </c>
      <c r="G455" s="555">
        <f t="shared" si="45"/>
        <v>102730.3786385806</v>
      </c>
      <c r="H455" s="565">
        <f t="shared" si="45"/>
        <v>165012.38595139573</v>
      </c>
      <c r="I455" s="574">
        <f>SUM(I453:I454)</f>
        <v>4170199.33097</v>
      </c>
      <c r="J455" s="232"/>
      <c r="K455" s="234"/>
      <c r="L455" s="130"/>
      <c r="M455" s="130"/>
      <c r="N455" s="130"/>
      <c r="O455" s="130"/>
      <c r="P455" s="130"/>
      <c r="Q455" s="130"/>
      <c r="R455" s="130"/>
      <c r="S455" s="130"/>
      <c r="T455" s="130"/>
      <c r="U455" s="130"/>
    </row>
    <row r="456" spans="1:21" s="131" customFormat="1" ht="18" customHeight="1" x14ac:dyDescent="0.3">
      <c r="A456" s="222"/>
      <c r="B456" s="554"/>
      <c r="C456" s="560"/>
      <c r="D456" s="560"/>
      <c r="E456" s="560"/>
      <c r="F456" s="561"/>
      <c r="G456" s="560"/>
      <c r="H456" s="567"/>
      <c r="I456" s="576"/>
      <c r="J456" s="232"/>
      <c r="K456" s="219"/>
      <c r="L456" s="130"/>
      <c r="M456" s="130"/>
      <c r="N456" s="130"/>
      <c r="O456" s="130"/>
      <c r="P456" s="130"/>
      <c r="Q456" s="130"/>
      <c r="R456" s="130"/>
      <c r="S456" s="130"/>
      <c r="T456" s="130"/>
      <c r="U456" s="130"/>
    </row>
    <row r="457" spans="1:21" s="131" customFormat="1" ht="18" customHeight="1" x14ac:dyDescent="0.3">
      <c r="A457" s="222"/>
      <c r="B457" s="545" t="s">
        <v>401</v>
      </c>
      <c r="C457" s="541"/>
      <c r="D457" s="541"/>
      <c r="E457" s="541"/>
      <c r="F457" s="543"/>
      <c r="G457" s="541"/>
      <c r="H457" s="568"/>
      <c r="I457" s="571"/>
      <c r="J457" s="232"/>
      <c r="K457" s="129"/>
      <c r="L457" s="130"/>
      <c r="M457" s="130"/>
      <c r="N457" s="130"/>
      <c r="O457" s="130"/>
      <c r="P457" s="130"/>
      <c r="Q457" s="130"/>
      <c r="R457" s="130"/>
      <c r="S457" s="130"/>
      <c r="T457" s="130"/>
      <c r="U457" s="130"/>
    </row>
    <row r="458" spans="1:21" s="131" customFormat="1" ht="18" customHeight="1" x14ac:dyDescent="0.25">
      <c r="A458" s="222"/>
      <c r="B458" s="544" t="s">
        <v>402</v>
      </c>
      <c r="C458" s="549">
        <v>-13077.422970000001</v>
      </c>
      <c r="D458" s="549">
        <v>-4153.5680300000022</v>
      </c>
      <c r="E458" s="549">
        <v>16975.210918274897</v>
      </c>
      <c r="F458" s="550">
        <v>-2908520.2659182749</v>
      </c>
      <c r="G458" s="549">
        <v>-69769.601635922998</v>
      </c>
      <c r="H458" s="569">
        <v>-147159.42736407701</v>
      </c>
      <c r="I458" s="577">
        <f>SUM(C458:H458)</f>
        <v>-3125705.0750000002</v>
      </c>
      <c r="J458" s="232"/>
      <c r="K458" s="219"/>
      <c r="L458" s="130"/>
      <c r="M458" s="130"/>
      <c r="N458" s="130"/>
      <c r="O458" s="130"/>
      <c r="P458" s="130"/>
      <c r="Q458" s="130"/>
      <c r="R458" s="130"/>
      <c r="S458" s="130"/>
      <c r="T458" s="130"/>
      <c r="U458" s="130"/>
    </row>
    <row r="459" spans="1:21" s="131" customFormat="1" ht="18" customHeight="1" x14ac:dyDescent="0.25">
      <c r="A459" s="222"/>
      <c r="B459" s="544" t="s">
        <v>403</v>
      </c>
      <c r="C459" s="549">
        <v>44589.870089999997</v>
      </c>
      <c r="D459" s="549">
        <v>2267.8296</v>
      </c>
      <c r="E459" s="549">
        <v>-12371.8047753644</v>
      </c>
      <c r="F459" s="550">
        <v>-302743.94386463601</v>
      </c>
      <c r="G459" s="549">
        <v>36.015795482163803</v>
      </c>
      <c r="H459" s="569">
        <v>9047.6051545178398</v>
      </c>
      <c r="I459" s="577">
        <f>SUM(C459:H459)</f>
        <v>-259174.42800000045</v>
      </c>
      <c r="J459" s="232"/>
      <c r="K459" s="219"/>
      <c r="L459" s="130"/>
      <c r="M459" s="130"/>
      <c r="N459" s="130"/>
      <c r="O459" s="130"/>
      <c r="P459" s="130"/>
      <c r="Q459" s="130"/>
      <c r="R459" s="130"/>
      <c r="S459" s="130"/>
      <c r="T459" s="130"/>
      <c r="U459" s="130"/>
    </row>
    <row r="460" spans="1:21" s="131" customFormat="1" ht="18" customHeight="1" x14ac:dyDescent="0.25">
      <c r="A460" s="222"/>
      <c r="B460" s="551" t="s">
        <v>404</v>
      </c>
      <c r="C460" s="583"/>
      <c r="D460" s="583"/>
      <c r="E460" s="583"/>
      <c r="F460" s="584"/>
      <c r="G460" s="583"/>
      <c r="H460" s="585"/>
      <c r="I460" s="586"/>
      <c r="J460" s="232"/>
      <c r="K460" s="219"/>
      <c r="L460" s="130"/>
      <c r="M460" s="130"/>
      <c r="N460" s="130"/>
      <c r="O460" s="130"/>
      <c r="P460" s="130"/>
      <c r="Q460" s="130"/>
      <c r="R460" s="130"/>
      <c r="S460" s="130"/>
      <c r="T460" s="130"/>
      <c r="U460" s="130"/>
    </row>
    <row r="461" spans="1:21" s="127" customFormat="1" ht="18" customHeight="1" x14ac:dyDescent="0.25">
      <c r="A461" s="223"/>
      <c r="B461" s="596" t="s">
        <v>405</v>
      </c>
      <c r="C461" s="648">
        <f t="shared" ref="C461:H461" si="46">SUM(C455:C460)</f>
        <v>116053.26521000006</v>
      </c>
      <c r="D461" s="648">
        <f t="shared" si="46"/>
        <v>11734.021350000003</v>
      </c>
      <c r="E461" s="648">
        <f t="shared" si="46"/>
        <v>126354.22124480718</v>
      </c>
      <c r="F461" s="649">
        <f t="shared" si="46"/>
        <v>471280.96362521511</v>
      </c>
      <c r="G461" s="648">
        <f t="shared" si="46"/>
        <v>32996.792798139766</v>
      </c>
      <c r="H461" s="650">
        <f t="shared" si="46"/>
        <v>26900.563741836559</v>
      </c>
      <c r="I461" s="651">
        <f>+I455+I458+I459+I460</f>
        <v>785319.8279699994</v>
      </c>
      <c r="J461" s="232"/>
      <c r="K461" s="235"/>
      <c r="L461" s="137"/>
      <c r="M461" s="137"/>
      <c r="N461" s="137"/>
      <c r="O461" s="137"/>
      <c r="P461" s="137"/>
      <c r="Q461" s="137"/>
      <c r="R461" s="137"/>
      <c r="S461" s="137"/>
      <c r="T461" s="137"/>
      <c r="U461" s="137"/>
    </row>
    <row r="462" spans="1:21" s="131" customFormat="1" ht="18" customHeight="1" x14ac:dyDescent="0.3">
      <c r="A462" s="222"/>
      <c r="B462" s="587"/>
      <c r="C462" s="489"/>
      <c r="D462" s="491"/>
      <c r="E462" s="491"/>
      <c r="F462" s="491"/>
      <c r="G462" s="491"/>
      <c r="H462" s="493"/>
      <c r="I462" s="578"/>
      <c r="J462" s="232"/>
      <c r="K462" s="219"/>
      <c r="L462" s="130"/>
      <c r="M462" s="130"/>
      <c r="N462" s="130"/>
      <c r="O462" s="130"/>
      <c r="P462" s="130"/>
      <c r="Q462" s="130"/>
      <c r="R462" s="130"/>
      <c r="S462" s="130"/>
      <c r="T462" s="130"/>
      <c r="U462" s="130"/>
    </row>
    <row r="463" spans="1:21" s="131" customFormat="1" ht="18" customHeight="1" x14ac:dyDescent="0.3">
      <c r="A463" s="222"/>
      <c r="B463" s="545" t="s">
        <v>406</v>
      </c>
      <c r="C463" s="488"/>
      <c r="D463" s="487"/>
      <c r="E463" s="487"/>
      <c r="F463" s="487"/>
      <c r="G463" s="487"/>
      <c r="H463" s="494"/>
      <c r="I463" s="579">
        <f>SUM(I464:I468)</f>
        <v>1546532.078</v>
      </c>
      <c r="J463" s="232"/>
      <c r="K463" s="219"/>
      <c r="L463" s="130"/>
      <c r="M463" s="130"/>
      <c r="N463" s="130"/>
      <c r="O463" s="130"/>
      <c r="P463" s="130"/>
      <c r="Q463" s="130"/>
      <c r="R463" s="130"/>
      <c r="S463" s="130"/>
      <c r="T463" s="130"/>
      <c r="U463" s="130"/>
    </row>
    <row r="464" spans="1:21" s="131" customFormat="1" ht="18" customHeight="1" x14ac:dyDescent="0.3">
      <c r="A464" s="222"/>
      <c r="B464" s="544" t="s">
        <v>407</v>
      </c>
      <c r="C464" s="488"/>
      <c r="D464" s="487"/>
      <c r="E464" s="487"/>
      <c r="F464" s="487"/>
      <c r="G464" s="487"/>
      <c r="H464" s="494"/>
      <c r="I464" s="580">
        <v>86895.967999999993</v>
      </c>
      <c r="J464" s="232"/>
      <c r="K464" s="219"/>
      <c r="L464" s="130"/>
      <c r="M464" s="130"/>
      <c r="N464" s="130"/>
      <c r="O464" s="130"/>
      <c r="P464" s="130"/>
      <c r="Q464" s="130"/>
      <c r="R464" s="130"/>
      <c r="S464" s="130"/>
      <c r="T464" s="130"/>
      <c r="U464" s="130"/>
    </row>
    <row r="465" spans="1:21" s="131" customFormat="1" ht="18" customHeight="1" x14ac:dyDescent="0.3">
      <c r="A465" s="222"/>
      <c r="B465" s="544" t="s">
        <v>408</v>
      </c>
      <c r="C465" s="488"/>
      <c r="D465" s="487"/>
      <c r="E465" s="487"/>
      <c r="F465" s="487"/>
      <c r="G465" s="487"/>
      <c r="H465" s="494"/>
      <c r="I465" s="580">
        <v>1458336.41</v>
      </c>
      <c r="J465" s="232"/>
      <c r="K465" s="219"/>
      <c r="L465" s="130"/>
      <c r="M465" s="130"/>
      <c r="N465" s="130"/>
      <c r="O465" s="130"/>
      <c r="P465" s="130"/>
      <c r="Q465" s="130"/>
      <c r="R465" s="130"/>
      <c r="S465" s="130"/>
      <c r="T465" s="130"/>
      <c r="U465" s="130"/>
    </row>
    <row r="466" spans="1:21" s="131" customFormat="1" ht="18" customHeight="1" x14ac:dyDescent="0.3">
      <c r="A466" s="222"/>
      <c r="B466" s="544" t="s">
        <v>409</v>
      </c>
      <c r="C466" s="488"/>
      <c r="D466" s="487"/>
      <c r="E466" s="487"/>
      <c r="F466" s="487"/>
      <c r="G466" s="487"/>
      <c r="H466" s="494"/>
      <c r="I466" s="581"/>
      <c r="J466" s="232"/>
      <c r="K466" s="219"/>
      <c r="L466" s="130"/>
      <c r="M466" s="130"/>
      <c r="N466" s="130"/>
      <c r="O466" s="130"/>
      <c r="P466" s="130"/>
      <c r="Q466" s="130"/>
      <c r="R466" s="130"/>
      <c r="S466" s="130"/>
      <c r="T466" s="130"/>
      <c r="U466" s="130"/>
    </row>
    <row r="467" spans="1:21" s="131" customFormat="1" ht="18" customHeight="1" x14ac:dyDescent="0.3">
      <c r="A467" s="222"/>
      <c r="B467" s="544" t="s">
        <v>410</v>
      </c>
      <c r="C467" s="488"/>
      <c r="D467" s="487"/>
      <c r="E467" s="487"/>
      <c r="F467" s="487"/>
      <c r="G467" s="487"/>
      <c r="H467" s="494"/>
      <c r="I467" s="581"/>
      <c r="J467" s="232"/>
      <c r="K467" s="219"/>
      <c r="L467" s="130"/>
      <c r="M467" s="130"/>
      <c r="N467" s="130"/>
      <c r="O467" s="130"/>
      <c r="P467" s="130"/>
      <c r="Q467" s="130"/>
      <c r="R467" s="130"/>
      <c r="S467" s="130"/>
      <c r="T467" s="130"/>
      <c r="U467" s="130"/>
    </row>
    <row r="468" spans="1:21" s="131" customFormat="1" ht="18" customHeight="1" x14ac:dyDescent="0.3">
      <c r="A468" s="222"/>
      <c r="B468" s="544" t="s">
        <v>411</v>
      </c>
      <c r="C468" s="488"/>
      <c r="D468" s="487"/>
      <c r="E468" s="487"/>
      <c r="F468" s="487"/>
      <c r="G468" s="487"/>
      <c r="H468" s="494"/>
      <c r="I468" s="581">
        <v>1299.7</v>
      </c>
      <c r="J468" s="232"/>
      <c r="K468" s="219"/>
      <c r="L468" s="130"/>
      <c r="M468" s="130"/>
      <c r="N468" s="130"/>
      <c r="O468" s="130"/>
      <c r="P468" s="130"/>
      <c r="Q468" s="130"/>
      <c r="R468" s="130"/>
      <c r="S468" s="130"/>
      <c r="T468" s="130"/>
      <c r="U468" s="130"/>
    </row>
    <row r="469" spans="1:21" s="131" customFormat="1" ht="18" customHeight="1" x14ac:dyDescent="0.3">
      <c r="A469" s="222"/>
      <c r="B469" s="544"/>
      <c r="C469" s="488"/>
      <c r="D469" s="487"/>
      <c r="E469" s="487"/>
      <c r="F469" s="487"/>
      <c r="G469" s="487"/>
      <c r="H469" s="494"/>
      <c r="I469" s="571"/>
      <c r="J469" s="232"/>
      <c r="K469" s="219"/>
      <c r="L469" s="130"/>
      <c r="M469" s="130"/>
      <c r="N469" s="130"/>
      <c r="O469" s="130"/>
      <c r="P469" s="130"/>
      <c r="Q469" s="130"/>
      <c r="R469" s="130"/>
      <c r="S469" s="130"/>
      <c r="T469" s="130"/>
      <c r="U469" s="130"/>
    </row>
    <row r="470" spans="1:21" s="131" customFormat="1" ht="18" customHeight="1" x14ac:dyDescent="0.3">
      <c r="A470" s="222"/>
      <c r="B470" s="545" t="s">
        <v>412</v>
      </c>
      <c r="C470" s="488"/>
      <c r="D470" s="487"/>
      <c r="E470" s="487"/>
      <c r="F470" s="487"/>
      <c r="G470" s="487"/>
      <c r="H470" s="494"/>
      <c r="I470" s="580"/>
      <c r="J470" s="232"/>
      <c r="K470" s="219"/>
      <c r="L470" s="130"/>
      <c r="M470" s="130"/>
      <c r="N470" s="130"/>
      <c r="O470" s="130"/>
      <c r="P470" s="130"/>
      <c r="Q470" s="130"/>
      <c r="R470" s="130"/>
      <c r="S470" s="130"/>
      <c r="T470" s="130"/>
      <c r="U470" s="130"/>
    </row>
    <row r="471" spans="1:21" s="131" customFormat="1" ht="31.2" customHeight="1" x14ac:dyDescent="0.3">
      <c r="A471" s="222"/>
      <c r="B471" s="544" t="s">
        <v>413</v>
      </c>
      <c r="C471" s="488"/>
      <c r="D471" s="487"/>
      <c r="E471" s="487"/>
      <c r="F471" s="487"/>
      <c r="G471" s="487"/>
      <c r="H471" s="494"/>
      <c r="I471" s="580">
        <v>-1474023.2937822002</v>
      </c>
      <c r="J471" s="232"/>
      <c r="K471" s="219"/>
      <c r="L471" s="130"/>
      <c r="M471" s="130"/>
      <c r="N471" s="130"/>
      <c r="O471" s="130"/>
      <c r="P471" s="130"/>
      <c r="Q471" s="130"/>
      <c r="R471" s="130"/>
      <c r="S471" s="130"/>
      <c r="T471" s="130"/>
      <c r="U471" s="130"/>
    </row>
    <row r="472" spans="1:21" s="131" customFormat="1" ht="18" customHeight="1" x14ac:dyDescent="0.3">
      <c r="A472" s="222"/>
      <c r="B472" s="544" t="s">
        <v>414</v>
      </c>
      <c r="C472" s="488"/>
      <c r="D472" s="487"/>
      <c r="E472" s="487"/>
      <c r="F472" s="487"/>
      <c r="G472" s="487"/>
      <c r="H472" s="494"/>
      <c r="I472" s="571">
        <v>0</v>
      </c>
      <c r="J472" s="232"/>
      <c r="K472" s="219"/>
      <c r="L472" s="130"/>
      <c r="M472" s="130"/>
      <c r="N472" s="130"/>
      <c r="O472" s="130"/>
      <c r="P472" s="130"/>
      <c r="Q472" s="130"/>
      <c r="R472" s="130"/>
      <c r="S472" s="130"/>
      <c r="T472" s="130"/>
      <c r="U472" s="130"/>
    </row>
    <row r="473" spans="1:21" s="131" customFormat="1" ht="18" customHeight="1" x14ac:dyDescent="0.3">
      <c r="A473" s="222"/>
      <c r="B473" s="545" t="s">
        <v>415</v>
      </c>
      <c r="C473" s="488"/>
      <c r="D473" s="487"/>
      <c r="E473" s="487"/>
      <c r="F473" s="487"/>
      <c r="G473" s="487"/>
      <c r="H473" s="494"/>
      <c r="I473" s="579">
        <f>I461+I463+I471</f>
        <v>857828.61218779907</v>
      </c>
      <c r="J473" s="232"/>
      <c r="K473" s="219"/>
      <c r="L473" s="130"/>
      <c r="M473" s="130"/>
      <c r="N473" s="130"/>
      <c r="O473" s="130"/>
      <c r="P473" s="130"/>
      <c r="Q473" s="130"/>
      <c r="R473" s="130"/>
      <c r="S473" s="130"/>
      <c r="T473" s="130"/>
      <c r="U473" s="130"/>
    </row>
    <row r="474" spans="1:21" s="131" customFormat="1" ht="18" customHeight="1" x14ac:dyDescent="0.3">
      <c r="A474" s="222"/>
      <c r="B474" s="544" t="s">
        <v>416</v>
      </c>
      <c r="C474" s="488"/>
      <c r="D474" s="487"/>
      <c r="E474" s="487"/>
      <c r="F474" s="487"/>
      <c r="G474" s="487"/>
      <c r="H474" s="494"/>
      <c r="I474" s="571">
        <v>-73352.626999999993</v>
      </c>
      <c r="J474" s="232"/>
      <c r="K474" s="219"/>
      <c r="L474" s="130"/>
      <c r="M474" s="130"/>
      <c r="N474" s="130"/>
      <c r="O474" s="130"/>
      <c r="P474" s="130"/>
      <c r="Q474" s="130"/>
      <c r="R474" s="130"/>
      <c r="S474" s="130"/>
      <c r="T474" s="130"/>
      <c r="U474" s="130"/>
    </row>
    <row r="475" spans="1:21" s="131" customFormat="1" ht="18" customHeight="1" x14ac:dyDescent="0.3">
      <c r="A475" s="222"/>
      <c r="B475" s="545" t="s">
        <v>417</v>
      </c>
      <c r="C475" s="488"/>
      <c r="D475" s="487"/>
      <c r="E475" s="487"/>
      <c r="F475" s="487"/>
      <c r="G475" s="487"/>
      <c r="H475" s="494"/>
      <c r="I475" s="579">
        <f>I473+I474</f>
        <v>784475.98518779909</v>
      </c>
      <c r="J475" s="232"/>
      <c r="K475" s="219"/>
      <c r="L475" s="130"/>
      <c r="M475" s="130"/>
      <c r="N475" s="130"/>
      <c r="O475" s="130"/>
      <c r="P475" s="130"/>
      <c r="Q475" s="130"/>
      <c r="R475" s="130"/>
      <c r="S475" s="130"/>
      <c r="T475" s="130"/>
      <c r="U475" s="130"/>
    </row>
    <row r="476" spans="1:21" s="131" customFormat="1" ht="18" customHeight="1" x14ac:dyDescent="0.3">
      <c r="A476" s="222"/>
      <c r="B476" s="544" t="s">
        <v>418</v>
      </c>
      <c r="C476" s="488"/>
      <c r="D476" s="487"/>
      <c r="E476" s="487"/>
      <c r="F476" s="487"/>
      <c r="G476" s="487"/>
      <c r="H476" s="494"/>
      <c r="I476" s="580">
        <v>-262897.96999999997</v>
      </c>
      <c r="J476" s="232"/>
      <c r="K476" s="219"/>
      <c r="L476" s="130"/>
      <c r="M476" s="130"/>
      <c r="N476" s="130"/>
      <c r="O476" s="130"/>
      <c r="P476" s="130"/>
      <c r="Q476" s="130"/>
      <c r="R476" s="130"/>
      <c r="S476" s="130"/>
      <c r="T476" s="130"/>
      <c r="U476" s="130"/>
    </row>
    <row r="477" spans="1:21" s="131" customFormat="1" ht="18" customHeight="1" thickBot="1" x14ac:dyDescent="0.35">
      <c r="A477" s="222"/>
      <c r="B477" s="546" t="s">
        <v>419</v>
      </c>
      <c r="C477" s="528"/>
      <c r="D477" s="527"/>
      <c r="E477" s="527"/>
      <c r="F477" s="527"/>
      <c r="G477" s="527"/>
      <c r="H477" s="570"/>
      <c r="I477" s="582">
        <f>I475+I476</f>
        <v>521578.01518779912</v>
      </c>
      <c r="J477" s="232"/>
      <c r="K477" s="219"/>
      <c r="L477" s="130"/>
      <c r="M477" s="130"/>
      <c r="N477" s="130"/>
      <c r="O477" s="130"/>
      <c r="P477" s="130"/>
      <c r="Q477" s="130"/>
      <c r="R477" s="130"/>
      <c r="S477" s="130"/>
      <c r="T477" s="130"/>
      <c r="U477" s="130"/>
    </row>
    <row r="478" spans="1:21" s="131" customFormat="1" ht="13.5" customHeight="1" x14ac:dyDescent="0.3">
      <c r="A478" s="222"/>
      <c r="B478" s="226"/>
      <c r="C478" s="227"/>
      <c r="D478" s="227"/>
      <c r="E478" s="227"/>
      <c r="F478" s="227"/>
      <c r="G478" s="227"/>
      <c r="H478" s="227"/>
      <c r="I478" s="227"/>
      <c r="J478" s="232"/>
      <c r="K478" s="219"/>
      <c r="L478" s="130"/>
      <c r="M478" s="130"/>
      <c r="N478" s="130"/>
      <c r="O478" s="130"/>
      <c r="P478" s="130"/>
      <c r="Q478" s="130"/>
      <c r="R478" s="130"/>
      <c r="S478" s="130"/>
      <c r="T478" s="130"/>
      <c r="U478" s="130"/>
    </row>
    <row r="479" spans="1:21" s="131" customFormat="1" ht="13.5" customHeight="1" x14ac:dyDescent="0.3">
      <c r="A479" s="222"/>
      <c r="B479" s="139"/>
      <c r="C479" s="139"/>
      <c r="D479" s="139"/>
      <c r="E479" s="227"/>
      <c r="F479" s="227"/>
      <c r="G479" s="227"/>
      <c r="H479" s="227"/>
      <c r="I479" s="227"/>
      <c r="J479" s="232"/>
      <c r="K479" s="219"/>
      <c r="L479" s="130"/>
      <c r="M479" s="130"/>
      <c r="N479" s="130"/>
      <c r="O479" s="130"/>
      <c r="P479" s="130"/>
      <c r="Q479" s="130"/>
      <c r="R479" s="130"/>
      <c r="S479" s="130"/>
      <c r="T479" s="130"/>
      <c r="U479" s="130"/>
    </row>
    <row r="480" spans="1:21" s="131" customFormat="1" ht="13.5" customHeight="1" thickBot="1" x14ac:dyDescent="0.35">
      <c r="A480" s="222"/>
      <c r="B480" s="145"/>
      <c r="C480" s="145"/>
      <c r="D480" s="145"/>
      <c r="E480" s="227"/>
      <c r="F480" s="227"/>
      <c r="G480" s="227"/>
      <c r="H480" s="227"/>
      <c r="I480" s="227"/>
      <c r="J480" s="232"/>
      <c r="K480" s="219"/>
      <c r="L480" s="130"/>
      <c r="M480" s="130"/>
      <c r="N480" s="130"/>
      <c r="O480" s="130"/>
      <c r="P480" s="130"/>
      <c r="Q480" s="130"/>
      <c r="R480" s="130"/>
      <c r="S480" s="130"/>
      <c r="T480" s="130"/>
      <c r="U480" s="130"/>
    </row>
    <row r="481" spans="1:21" s="131" customFormat="1" ht="19.2" customHeight="1" thickBot="1" x14ac:dyDescent="0.35">
      <c r="A481" s="222"/>
      <c r="B481" s="229" t="s">
        <v>30</v>
      </c>
      <c r="C481" s="140"/>
      <c r="D481" s="140"/>
      <c r="E481" s="140"/>
      <c r="F481" s="140"/>
      <c r="G481" s="140"/>
      <c r="H481" s="140"/>
      <c r="I481" s="154" t="s">
        <v>204</v>
      </c>
      <c r="J481" s="232"/>
      <c r="K481" s="219"/>
      <c r="L481" s="130"/>
      <c r="M481" s="130"/>
      <c r="N481" s="130"/>
      <c r="O481" s="130"/>
      <c r="P481" s="130"/>
      <c r="Q481" s="130"/>
      <c r="R481" s="130"/>
      <c r="S481" s="130"/>
      <c r="T481" s="130"/>
      <c r="U481" s="130"/>
    </row>
    <row r="482" spans="1:21" s="131" customFormat="1" ht="18" customHeight="1" thickBot="1" x14ac:dyDescent="0.35">
      <c r="A482" s="222"/>
      <c r="B482" s="925" t="s">
        <v>312</v>
      </c>
      <c r="C482" s="950">
        <v>2023</v>
      </c>
      <c r="D482" s="951"/>
      <c r="E482" s="951"/>
      <c r="F482" s="951"/>
      <c r="G482" s="951"/>
      <c r="H482" s="951"/>
      <c r="I482" s="952"/>
      <c r="J482" s="232"/>
      <c r="K482" s="219"/>
      <c r="L482" s="130"/>
      <c r="M482" s="130"/>
      <c r="N482" s="130"/>
      <c r="O482" s="130"/>
      <c r="P482" s="130"/>
      <c r="Q482" s="130"/>
      <c r="R482" s="130"/>
      <c r="S482" s="130"/>
      <c r="T482" s="130"/>
      <c r="U482" s="130"/>
    </row>
    <row r="483" spans="1:21" s="131" customFormat="1" ht="18" customHeight="1" thickBot="1" x14ac:dyDescent="0.35">
      <c r="A483" s="222"/>
      <c r="B483" s="926"/>
      <c r="C483" s="900" t="s">
        <v>100</v>
      </c>
      <c r="D483" s="900" t="s">
        <v>101</v>
      </c>
      <c r="E483" s="954" t="s">
        <v>102</v>
      </c>
      <c r="F483" s="955"/>
      <c r="G483" s="854" t="s">
        <v>103</v>
      </c>
      <c r="H483" s="854" t="s">
        <v>104</v>
      </c>
      <c r="I483" s="956" t="s">
        <v>90</v>
      </c>
      <c r="J483" s="232"/>
      <c r="K483" s="219"/>
      <c r="L483" s="130"/>
      <c r="M483" s="130"/>
      <c r="N483" s="130"/>
      <c r="O483" s="130"/>
      <c r="P483" s="130"/>
      <c r="Q483" s="130"/>
      <c r="R483" s="130"/>
      <c r="S483" s="130"/>
      <c r="T483" s="130"/>
      <c r="U483" s="130"/>
    </row>
    <row r="484" spans="1:21" s="131" customFormat="1" ht="18" customHeight="1" thickBot="1" x14ac:dyDescent="0.35">
      <c r="A484" s="222"/>
      <c r="B484" s="926"/>
      <c r="C484" s="906"/>
      <c r="D484" s="953"/>
      <c r="E484" s="273" t="s">
        <v>392</v>
      </c>
      <c r="F484" s="272" t="s">
        <v>393</v>
      </c>
      <c r="G484" s="855"/>
      <c r="H484" s="855"/>
      <c r="I484" s="957"/>
      <c r="J484" s="232"/>
      <c r="K484" s="219"/>
      <c r="L484" s="130"/>
      <c r="M484" s="130"/>
      <c r="N484" s="130"/>
      <c r="O484" s="130"/>
      <c r="P484" s="130"/>
      <c r="Q484" s="130"/>
      <c r="R484" s="130"/>
      <c r="S484" s="130"/>
      <c r="T484" s="130"/>
      <c r="U484" s="130"/>
    </row>
    <row r="485" spans="1:21" s="131" customFormat="1" ht="18" customHeight="1" x14ac:dyDescent="0.3">
      <c r="A485" s="222"/>
      <c r="B485" s="591" t="s">
        <v>394</v>
      </c>
      <c r="C485" s="592">
        <v>53488.531029999998</v>
      </c>
      <c r="D485" s="592">
        <v>183.25692999999998</v>
      </c>
      <c r="E485" s="592">
        <v>69470.156360000983</v>
      </c>
      <c r="F485" s="593">
        <v>1381091.4593399998</v>
      </c>
      <c r="G485" s="592">
        <v>44667.026830000003</v>
      </c>
      <c r="H485" s="594">
        <v>145272.20327</v>
      </c>
      <c r="I485" s="595">
        <f>SUM(C485:H485)</f>
        <v>1694172.6337600008</v>
      </c>
      <c r="J485" s="232"/>
      <c r="K485" s="219"/>
      <c r="L485" s="130"/>
      <c r="M485" s="130"/>
      <c r="N485" s="130"/>
      <c r="O485" s="130"/>
      <c r="P485" s="130"/>
      <c r="Q485" s="130"/>
      <c r="R485" s="130"/>
      <c r="S485" s="130"/>
      <c r="T485" s="130"/>
      <c r="U485" s="130"/>
    </row>
    <row r="486" spans="1:21" s="131" customFormat="1" ht="18" customHeight="1" x14ac:dyDescent="0.3">
      <c r="A486" s="222"/>
      <c r="B486" s="544" t="s">
        <v>421</v>
      </c>
      <c r="C486" s="540"/>
      <c r="D486" s="540"/>
      <c r="E486" s="540"/>
      <c r="F486" s="542"/>
      <c r="G486" s="540"/>
      <c r="H486" s="562"/>
      <c r="I486" s="571">
        <f>SUM(C486:H486)</f>
        <v>0</v>
      </c>
      <c r="J486" s="232"/>
      <c r="K486" s="219"/>
      <c r="L486" s="130"/>
      <c r="M486" s="130"/>
      <c r="N486" s="130"/>
      <c r="O486" s="130"/>
      <c r="P486" s="130"/>
      <c r="Q486" s="130"/>
      <c r="R486" s="130"/>
      <c r="S486" s="130"/>
      <c r="T486" s="130"/>
      <c r="U486" s="130"/>
    </row>
    <row r="487" spans="1:21" s="131" customFormat="1" ht="18" customHeight="1" x14ac:dyDescent="0.25">
      <c r="A487" s="222"/>
      <c r="B487" s="544" t="s">
        <v>420</v>
      </c>
      <c r="C487" s="547">
        <v>-17954.714950000001</v>
      </c>
      <c r="D487" s="547">
        <v>-3.3263199999999999</v>
      </c>
      <c r="E487" s="547">
        <v>0</v>
      </c>
      <c r="F487" s="548">
        <v>-35881.052281600001</v>
      </c>
      <c r="G487" s="547">
        <v>0</v>
      </c>
      <c r="H487" s="563">
        <v>-11218.334510000001</v>
      </c>
      <c r="I487" s="571">
        <f>SUM(C487:H487)</f>
        <v>-65057.428061600003</v>
      </c>
      <c r="J487" s="232"/>
      <c r="K487" s="219"/>
      <c r="L487" s="130"/>
      <c r="M487" s="130"/>
      <c r="N487" s="130"/>
      <c r="O487" s="130"/>
      <c r="P487" s="130"/>
      <c r="Q487" s="130"/>
      <c r="R487" s="130"/>
      <c r="S487" s="130"/>
      <c r="T487" s="130"/>
      <c r="U487" s="130"/>
    </row>
    <row r="488" spans="1:21" s="131" customFormat="1" ht="18" customHeight="1" x14ac:dyDescent="0.25">
      <c r="A488" s="222"/>
      <c r="B488" s="551" t="s">
        <v>397</v>
      </c>
      <c r="C488" s="552">
        <v>-17342.811110081973</v>
      </c>
      <c r="D488" s="552">
        <v>-532.71181000000001</v>
      </c>
      <c r="E488" s="552">
        <v>0</v>
      </c>
      <c r="F488" s="553">
        <v>-25949.90497</v>
      </c>
      <c r="G488" s="552">
        <v>-869.71893</v>
      </c>
      <c r="H488" s="564">
        <v>-46583.07123999999</v>
      </c>
      <c r="I488" s="572">
        <f>SUM(C488:H488)</f>
        <v>-91278.21806008197</v>
      </c>
      <c r="J488" s="232"/>
      <c r="K488" s="219"/>
      <c r="L488" s="130"/>
      <c r="M488" s="130"/>
      <c r="N488" s="130"/>
      <c r="O488" s="130"/>
      <c r="P488" s="130"/>
      <c r="Q488" s="130"/>
      <c r="R488" s="130"/>
      <c r="S488" s="130"/>
      <c r="T488" s="130"/>
      <c r="U488" s="130"/>
    </row>
    <row r="489" spans="1:21" s="131" customFormat="1" ht="18" customHeight="1" x14ac:dyDescent="0.25">
      <c r="A489" s="222"/>
      <c r="B489" s="573" t="s">
        <v>398</v>
      </c>
      <c r="C489" s="555">
        <f t="shared" ref="C489:I489" si="47">SUM(C485:C488)</f>
        <v>18191.004969918024</v>
      </c>
      <c r="D489" s="555">
        <f t="shared" si="47"/>
        <v>-352.78120000000001</v>
      </c>
      <c r="E489" s="555">
        <f t="shared" si="47"/>
        <v>69470.156360000983</v>
      </c>
      <c r="F489" s="556">
        <f t="shared" si="47"/>
        <v>1319260.5020883998</v>
      </c>
      <c r="G489" s="555">
        <f t="shared" si="47"/>
        <v>43797.3079</v>
      </c>
      <c r="H489" s="565">
        <f t="shared" si="47"/>
        <v>87470.797519999993</v>
      </c>
      <c r="I489" s="574">
        <f t="shared" si="47"/>
        <v>1537836.9876383187</v>
      </c>
      <c r="J489" s="232"/>
      <c r="K489" s="219"/>
      <c r="L489" s="130"/>
      <c r="M489" s="130"/>
      <c r="N489" s="130"/>
      <c r="O489" s="130"/>
      <c r="P489" s="130"/>
      <c r="Q489" s="130"/>
      <c r="R489" s="130"/>
      <c r="S489" s="130"/>
      <c r="T489" s="130"/>
      <c r="U489" s="130"/>
    </row>
    <row r="490" spans="1:21" s="131" customFormat="1" ht="18" customHeight="1" x14ac:dyDescent="0.25">
      <c r="A490" s="222"/>
      <c r="B490" s="557" t="s">
        <v>399</v>
      </c>
      <c r="C490" s="558">
        <v>-2940.9099280000055</v>
      </c>
      <c r="D490" s="558">
        <v>0</v>
      </c>
      <c r="E490" s="558">
        <v>-26424.131178750762</v>
      </c>
      <c r="F490" s="559">
        <v>-151910.11812233247</v>
      </c>
      <c r="G490" s="558">
        <v>0</v>
      </c>
      <c r="H490" s="566">
        <v>-7744.1283080832909</v>
      </c>
      <c r="I490" s="575">
        <f>SUM(C490:H490)</f>
        <v>-189019.2875371665</v>
      </c>
      <c r="J490" s="232"/>
      <c r="K490" s="219"/>
      <c r="L490" s="130"/>
      <c r="M490" s="130"/>
      <c r="N490" s="130"/>
      <c r="O490" s="130"/>
      <c r="P490" s="130"/>
      <c r="Q490" s="130"/>
      <c r="R490" s="130"/>
      <c r="S490" s="130"/>
      <c r="T490" s="130"/>
      <c r="U490" s="130"/>
    </row>
    <row r="491" spans="1:21" s="131" customFormat="1" ht="18" customHeight="1" x14ac:dyDescent="0.25">
      <c r="A491" s="222"/>
      <c r="B491" s="573" t="s">
        <v>400</v>
      </c>
      <c r="C491" s="555">
        <f t="shared" ref="C491:H491" si="48">SUM(C489+C490)</f>
        <v>15250.095041918019</v>
      </c>
      <c r="D491" s="555">
        <f t="shared" si="48"/>
        <v>-352.78120000000001</v>
      </c>
      <c r="E491" s="555">
        <f t="shared" si="48"/>
        <v>43046.025181250225</v>
      </c>
      <c r="F491" s="556">
        <f t="shared" si="48"/>
        <v>1167350.3839660673</v>
      </c>
      <c r="G491" s="555">
        <f t="shared" si="48"/>
        <v>43797.3079</v>
      </c>
      <c r="H491" s="565">
        <f t="shared" si="48"/>
        <v>79726.669211916698</v>
      </c>
      <c r="I491" s="574">
        <f>SUM(I489:I490)</f>
        <v>1348817.7001011521</v>
      </c>
      <c r="J491" s="232"/>
      <c r="K491" s="219"/>
      <c r="L491" s="130"/>
      <c r="M491" s="130"/>
      <c r="N491" s="130"/>
      <c r="O491" s="130"/>
      <c r="P491" s="130"/>
      <c r="Q491" s="130"/>
      <c r="R491" s="130"/>
      <c r="S491" s="130"/>
      <c r="T491" s="130"/>
      <c r="U491" s="130"/>
    </row>
    <row r="492" spans="1:21" s="131" customFormat="1" ht="18" customHeight="1" x14ac:dyDescent="0.3">
      <c r="A492" s="222"/>
      <c r="B492" s="554"/>
      <c r="C492" s="560"/>
      <c r="D492" s="560"/>
      <c r="E492" s="560"/>
      <c r="F492" s="561"/>
      <c r="G492" s="560"/>
      <c r="H492" s="567"/>
      <c r="I492" s="576"/>
      <c r="J492" s="232"/>
      <c r="K492" s="219"/>
      <c r="L492" s="130"/>
      <c r="M492" s="130"/>
      <c r="N492" s="130"/>
      <c r="O492" s="130"/>
      <c r="P492" s="130"/>
      <c r="Q492" s="130"/>
      <c r="R492" s="130"/>
      <c r="S492" s="130"/>
      <c r="T492" s="130"/>
      <c r="U492" s="130"/>
    </row>
    <row r="493" spans="1:21" s="131" customFormat="1" ht="18" customHeight="1" x14ac:dyDescent="0.3">
      <c r="A493" s="222"/>
      <c r="B493" s="545" t="s">
        <v>401</v>
      </c>
      <c r="C493" s="541"/>
      <c r="D493" s="541"/>
      <c r="E493" s="541"/>
      <c r="F493" s="543"/>
      <c r="G493" s="541"/>
      <c r="H493" s="568"/>
      <c r="I493" s="571"/>
      <c r="J493" s="232"/>
      <c r="K493" s="219"/>
      <c r="L493" s="130"/>
      <c r="M493" s="130"/>
      <c r="N493" s="130"/>
      <c r="O493" s="130"/>
      <c r="P493" s="130"/>
      <c r="Q493" s="130"/>
      <c r="R493" s="130"/>
      <c r="S493" s="130"/>
      <c r="T493" s="130"/>
      <c r="U493" s="130"/>
    </row>
    <row r="494" spans="1:21" s="131" customFormat="1" ht="18" customHeight="1" x14ac:dyDescent="0.25">
      <c r="A494" s="222"/>
      <c r="B494" s="544" t="s">
        <v>402</v>
      </c>
      <c r="C494" s="549">
        <v>-3457.8484100000005</v>
      </c>
      <c r="D494" s="549">
        <v>-1126.5181699999998</v>
      </c>
      <c r="E494" s="549">
        <v>-7760.05573</v>
      </c>
      <c r="F494" s="550">
        <v>-425299.54777</v>
      </c>
      <c r="G494" s="549">
        <v>-24787.013330000002</v>
      </c>
      <c r="H494" s="569">
        <v>-50438.458049999994</v>
      </c>
      <c r="I494" s="577">
        <f>SUM(C494:H494)</f>
        <v>-512869.44146</v>
      </c>
      <c r="J494" s="232"/>
      <c r="K494" s="219"/>
      <c r="L494" s="130"/>
      <c r="M494" s="130"/>
      <c r="N494" s="130"/>
      <c r="O494" s="130"/>
      <c r="P494" s="130"/>
      <c r="Q494" s="130"/>
      <c r="R494" s="130"/>
      <c r="S494" s="130"/>
      <c r="T494" s="130"/>
      <c r="U494" s="130"/>
    </row>
    <row r="495" spans="1:21" s="131" customFormat="1" ht="18" customHeight="1" x14ac:dyDescent="0.25">
      <c r="A495" s="222"/>
      <c r="B495" s="544" t="s">
        <v>403</v>
      </c>
      <c r="C495" s="549">
        <v>3352.1511037136602</v>
      </c>
      <c r="D495" s="549"/>
      <c r="E495" s="549">
        <v>0</v>
      </c>
      <c r="F495" s="550">
        <v>-145876.59407783099</v>
      </c>
      <c r="G495" s="549">
        <v>0</v>
      </c>
      <c r="H495" s="569">
        <v>75.517144117705499</v>
      </c>
      <c r="I495" s="577">
        <f>SUM(C495:H495)</f>
        <v>-142448.92582999961</v>
      </c>
      <c r="J495" s="232"/>
      <c r="K495" s="219"/>
      <c r="L495" s="130"/>
      <c r="M495" s="130"/>
      <c r="N495" s="130"/>
      <c r="O495" s="130"/>
      <c r="P495" s="130"/>
      <c r="Q495" s="130"/>
      <c r="R495" s="130"/>
      <c r="S495" s="130"/>
      <c r="T495" s="130"/>
      <c r="U495" s="130"/>
    </row>
    <row r="496" spans="1:21" s="131" customFormat="1" ht="18" customHeight="1" x14ac:dyDescent="0.25">
      <c r="A496" s="222"/>
      <c r="B496" s="551" t="s">
        <v>404</v>
      </c>
      <c r="C496" s="583"/>
      <c r="D496" s="583"/>
      <c r="E496" s="583"/>
      <c r="F496" s="584"/>
      <c r="G496" s="583"/>
      <c r="H496" s="585"/>
      <c r="I496" s="586"/>
      <c r="J496" s="232"/>
      <c r="K496" s="219"/>
      <c r="L496" s="130"/>
      <c r="M496" s="130"/>
      <c r="N496" s="130"/>
      <c r="O496" s="130"/>
      <c r="P496" s="130"/>
      <c r="Q496" s="130"/>
      <c r="R496" s="130"/>
      <c r="S496" s="130"/>
      <c r="T496" s="130"/>
      <c r="U496" s="130"/>
    </row>
    <row r="497" spans="1:21" s="127" customFormat="1" ht="18" customHeight="1" x14ac:dyDescent="0.25">
      <c r="A497" s="223"/>
      <c r="B497" s="596" t="s">
        <v>405</v>
      </c>
      <c r="C497" s="648">
        <f t="shared" ref="C497:H497" si="49">SUM(C491:C496)</f>
        <v>15144.397735631679</v>
      </c>
      <c r="D497" s="648">
        <f t="shared" si="49"/>
        <v>-1479.2993699999997</v>
      </c>
      <c r="E497" s="648">
        <f t="shared" si="49"/>
        <v>35285.969451250225</v>
      </c>
      <c r="F497" s="649">
        <f t="shared" si="49"/>
        <v>596174.24211823626</v>
      </c>
      <c r="G497" s="648">
        <f t="shared" si="49"/>
        <v>19010.294569999998</v>
      </c>
      <c r="H497" s="650">
        <f t="shared" si="49"/>
        <v>29363.728306034409</v>
      </c>
      <c r="I497" s="651">
        <f>+I491+I494+I495+I496</f>
        <v>693499.33281115245</v>
      </c>
      <c r="J497" s="232"/>
      <c r="K497" s="234"/>
      <c r="L497" s="137"/>
      <c r="M497" s="137"/>
      <c r="N497" s="137"/>
      <c r="O497" s="137"/>
      <c r="P497" s="137"/>
      <c r="Q497" s="137"/>
      <c r="R497" s="137"/>
      <c r="S497" s="137"/>
      <c r="T497" s="137"/>
      <c r="U497" s="137"/>
    </row>
    <row r="498" spans="1:21" s="131" customFormat="1" ht="18" customHeight="1" x14ac:dyDescent="0.3">
      <c r="A498" s="222"/>
      <c r="B498" s="587"/>
      <c r="C498" s="489"/>
      <c r="D498" s="491"/>
      <c r="E498" s="491"/>
      <c r="F498" s="491"/>
      <c r="G498" s="491"/>
      <c r="H498" s="493"/>
      <c r="I498" s="578"/>
      <c r="J498" s="232"/>
      <c r="K498" s="219"/>
      <c r="L498" s="130"/>
      <c r="M498" s="130"/>
      <c r="N498" s="130"/>
      <c r="O498" s="130"/>
      <c r="P498" s="130"/>
      <c r="Q498" s="130"/>
      <c r="R498" s="130"/>
      <c r="S498" s="130"/>
      <c r="T498" s="130"/>
      <c r="U498" s="130"/>
    </row>
    <row r="499" spans="1:21" s="131" customFormat="1" ht="18" customHeight="1" x14ac:dyDescent="0.3">
      <c r="A499" s="222"/>
      <c r="B499" s="545" t="s">
        <v>406</v>
      </c>
      <c r="C499" s="488"/>
      <c r="D499" s="487"/>
      <c r="E499" s="487"/>
      <c r="F499" s="487"/>
      <c r="G499" s="487"/>
      <c r="H499" s="494"/>
      <c r="I499" s="579">
        <f>SUM(I500:I504)</f>
        <v>360808.39245999994</v>
      </c>
      <c r="J499" s="232"/>
      <c r="K499" s="219"/>
      <c r="L499" s="130"/>
      <c r="M499" s="130"/>
      <c r="N499" s="130"/>
      <c r="O499" s="130"/>
      <c r="P499" s="130"/>
      <c r="Q499" s="130"/>
      <c r="R499" s="130"/>
      <c r="S499" s="130"/>
      <c r="T499" s="130"/>
      <c r="U499" s="130"/>
    </row>
    <row r="500" spans="1:21" s="131" customFormat="1" ht="18" customHeight="1" x14ac:dyDescent="0.3">
      <c r="A500" s="222"/>
      <c r="B500" s="544" t="s">
        <v>407</v>
      </c>
      <c r="C500" s="488"/>
      <c r="D500" s="487"/>
      <c r="E500" s="487"/>
      <c r="F500" s="487"/>
      <c r="G500" s="487"/>
      <c r="H500" s="494"/>
      <c r="I500" s="580">
        <v>161057.69839000001</v>
      </c>
      <c r="J500" s="232"/>
      <c r="K500" s="219"/>
      <c r="L500" s="130"/>
      <c r="M500" s="130"/>
      <c r="N500" s="130"/>
      <c r="O500" s="130"/>
      <c r="P500" s="130"/>
      <c r="Q500" s="130"/>
      <c r="R500" s="130"/>
      <c r="S500" s="130"/>
      <c r="T500" s="130"/>
      <c r="U500" s="130"/>
    </row>
    <row r="501" spans="1:21" s="131" customFormat="1" ht="18" customHeight="1" x14ac:dyDescent="0.3">
      <c r="A501" s="222"/>
      <c r="B501" s="544" t="s">
        <v>408</v>
      </c>
      <c r="C501" s="488"/>
      <c r="D501" s="487"/>
      <c r="E501" s="487"/>
      <c r="F501" s="487"/>
      <c r="G501" s="487"/>
      <c r="H501" s="494"/>
      <c r="I501" s="580">
        <v>118856.78083</v>
      </c>
      <c r="J501" s="232"/>
      <c r="K501" s="219"/>
      <c r="L501" s="130"/>
      <c r="M501" s="130"/>
      <c r="N501" s="130"/>
      <c r="O501" s="130"/>
      <c r="P501" s="130"/>
      <c r="Q501" s="130"/>
      <c r="R501" s="130"/>
      <c r="S501" s="130"/>
      <c r="T501" s="130"/>
      <c r="U501" s="130"/>
    </row>
    <row r="502" spans="1:21" s="131" customFormat="1" ht="18" customHeight="1" x14ac:dyDescent="0.3">
      <c r="A502" s="222"/>
      <c r="B502" s="544" t="s">
        <v>409</v>
      </c>
      <c r="C502" s="488"/>
      <c r="D502" s="487"/>
      <c r="E502" s="487"/>
      <c r="F502" s="487"/>
      <c r="G502" s="487"/>
      <c r="H502" s="494"/>
      <c r="I502" s="581">
        <v>6972.3402000000006</v>
      </c>
      <c r="J502" s="232"/>
      <c r="K502" s="219"/>
      <c r="L502" s="130"/>
      <c r="M502" s="130"/>
      <c r="N502" s="130"/>
      <c r="O502" s="130"/>
      <c r="P502" s="130"/>
      <c r="Q502" s="130"/>
      <c r="R502" s="130"/>
      <c r="S502" s="130"/>
      <c r="T502" s="130"/>
      <c r="U502" s="130"/>
    </row>
    <row r="503" spans="1:21" s="131" customFormat="1" ht="18" customHeight="1" x14ac:dyDescent="0.3">
      <c r="A503" s="222"/>
      <c r="B503" s="544" t="s">
        <v>410</v>
      </c>
      <c r="C503" s="488"/>
      <c r="D503" s="487"/>
      <c r="E503" s="487"/>
      <c r="F503" s="487"/>
      <c r="G503" s="487"/>
      <c r="H503" s="494"/>
      <c r="I503" s="581">
        <v>12821.822109999999</v>
      </c>
      <c r="J503" s="232"/>
      <c r="K503" s="219"/>
      <c r="L503" s="130"/>
      <c r="M503" s="130"/>
      <c r="N503" s="130"/>
      <c r="O503" s="130"/>
      <c r="P503" s="130"/>
      <c r="Q503" s="130"/>
      <c r="R503" s="130"/>
      <c r="S503" s="130"/>
      <c r="T503" s="130"/>
      <c r="U503" s="130"/>
    </row>
    <row r="504" spans="1:21" s="131" customFormat="1" ht="18" customHeight="1" x14ac:dyDescent="0.3">
      <c r="A504" s="222"/>
      <c r="B504" s="544" t="s">
        <v>411</v>
      </c>
      <c r="C504" s="488"/>
      <c r="D504" s="487"/>
      <c r="E504" s="487"/>
      <c r="F504" s="487"/>
      <c r="G504" s="487"/>
      <c r="H504" s="494"/>
      <c r="I504" s="581">
        <v>61099.750929999995</v>
      </c>
      <c r="J504" s="232"/>
      <c r="K504" s="219"/>
      <c r="L504" s="130"/>
      <c r="M504" s="130"/>
      <c r="N504" s="130"/>
      <c r="O504" s="130"/>
      <c r="P504" s="130"/>
      <c r="Q504" s="130"/>
      <c r="R504" s="130"/>
      <c r="S504" s="130"/>
      <c r="T504" s="130"/>
      <c r="U504" s="130"/>
    </row>
    <row r="505" spans="1:21" s="131" customFormat="1" ht="18" customHeight="1" x14ac:dyDescent="0.3">
      <c r="A505" s="222"/>
      <c r="B505" s="544"/>
      <c r="C505" s="488"/>
      <c r="D505" s="487"/>
      <c r="E505" s="487"/>
      <c r="F505" s="487"/>
      <c r="G505" s="487"/>
      <c r="H505" s="494"/>
      <c r="I505" s="571"/>
      <c r="J505" s="232"/>
      <c r="K505" s="219"/>
      <c r="L505" s="130"/>
      <c r="M505" s="130"/>
      <c r="N505" s="130"/>
      <c r="O505" s="130"/>
      <c r="P505" s="130"/>
      <c r="Q505" s="130"/>
      <c r="R505" s="130"/>
      <c r="S505" s="130"/>
      <c r="T505" s="130"/>
      <c r="U505" s="130"/>
    </row>
    <row r="506" spans="1:21" s="131" customFormat="1" ht="18" customHeight="1" x14ac:dyDescent="0.3">
      <c r="A506" s="222"/>
      <c r="B506" s="545" t="s">
        <v>412</v>
      </c>
      <c r="C506" s="488"/>
      <c r="D506" s="487"/>
      <c r="E506" s="487"/>
      <c r="F506" s="487"/>
      <c r="G506" s="487"/>
      <c r="H506" s="494"/>
      <c r="I506" s="580"/>
      <c r="J506" s="232"/>
      <c r="K506" s="219"/>
      <c r="L506" s="130"/>
      <c r="M506" s="130"/>
      <c r="N506" s="130"/>
      <c r="O506" s="130"/>
      <c r="P506" s="130"/>
      <c r="Q506" s="130"/>
      <c r="R506" s="130"/>
      <c r="S506" s="130"/>
      <c r="T506" s="130"/>
      <c r="U506" s="130"/>
    </row>
    <row r="507" spans="1:21" s="131" customFormat="1" ht="30" customHeight="1" x14ac:dyDescent="0.3">
      <c r="A507" s="222"/>
      <c r="B507" s="544" t="s">
        <v>413</v>
      </c>
      <c r="C507" s="488"/>
      <c r="D507" s="487"/>
      <c r="E507" s="487"/>
      <c r="F507" s="487"/>
      <c r="G507" s="487"/>
      <c r="H507" s="494"/>
      <c r="I507" s="580">
        <v>-1086937.58586041</v>
      </c>
      <c r="J507" s="232"/>
      <c r="K507" s="219"/>
      <c r="L507" s="130"/>
      <c r="M507" s="130"/>
      <c r="N507" s="130"/>
      <c r="O507" s="130"/>
      <c r="P507" s="130"/>
      <c r="Q507" s="130"/>
      <c r="R507" s="130"/>
      <c r="S507" s="130"/>
      <c r="T507" s="130"/>
      <c r="U507" s="130"/>
    </row>
    <row r="508" spans="1:21" s="131" customFormat="1" ht="18" customHeight="1" x14ac:dyDescent="0.3">
      <c r="A508" s="222"/>
      <c r="B508" s="544" t="s">
        <v>414</v>
      </c>
      <c r="C508" s="488"/>
      <c r="D508" s="487"/>
      <c r="E508" s="487"/>
      <c r="F508" s="487"/>
      <c r="G508" s="487"/>
      <c r="H508" s="494"/>
      <c r="I508" s="571"/>
      <c r="J508" s="232"/>
      <c r="K508" s="219"/>
      <c r="L508" s="130"/>
      <c r="M508" s="130"/>
      <c r="N508" s="130"/>
      <c r="O508" s="130"/>
      <c r="P508" s="130"/>
      <c r="Q508" s="130"/>
      <c r="R508" s="130"/>
      <c r="S508" s="130"/>
      <c r="T508" s="130"/>
      <c r="U508" s="130"/>
    </row>
    <row r="509" spans="1:21" s="131" customFormat="1" ht="18" customHeight="1" x14ac:dyDescent="0.3">
      <c r="A509" s="222"/>
      <c r="B509" s="545" t="s">
        <v>415</v>
      </c>
      <c r="C509" s="488"/>
      <c r="D509" s="487"/>
      <c r="E509" s="487"/>
      <c r="F509" s="487"/>
      <c r="G509" s="487"/>
      <c r="H509" s="494"/>
      <c r="I509" s="579">
        <f>+I497+I499+I507</f>
        <v>-32629.860589257674</v>
      </c>
      <c r="J509" s="232"/>
      <c r="K509" s="219"/>
      <c r="L509" s="130"/>
      <c r="M509" s="130"/>
      <c r="N509" s="130"/>
      <c r="O509" s="130"/>
      <c r="P509" s="130"/>
      <c r="Q509" s="130"/>
      <c r="R509" s="130"/>
      <c r="S509" s="130"/>
      <c r="T509" s="130"/>
      <c r="U509" s="130"/>
    </row>
    <row r="510" spans="1:21" s="131" customFormat="1" ht="18" customHeight="1" x14ac:dyDescent="0.3">
      <c r="A510" s="222"/>
      <c r="B510" s="544" t="s">
        <v>416</v>
      </c>
      <c r="C510" s="488"/>
      <c r="D510" s="487"/>
      <c r="E510" s="487"/>
      <c r="F510" s="487"/>
      <c r="G510" s="487"/>
      <c r="H510" s="494"/>
      <c r="I510" s="571">
        <v>-20745.744409999999</v>
      </c>
      <c r="J510" s="232"/>
      <c r="K510" s="219"/>
      <c r="L510" s="130"/>
      <c r="M510" s="130"/>
      <c r="N510" s="130"/>
      <c r="O510" s="130"/>
      <c r="P510" s="130"/>
      <c r="Q510" s="130"/>
      <c r="R510" s="130"/>
      <c r="S510" s="130"/>
      <c r="T510" s="130"/>
      <c r="U510" s="130"/>
    </row>
    <row r="511" spans="1:21" s="131" customFormat="1" ht="18" customHeight="1" x14ac:dyDescent="0.3">
      <c r="A511" s="222"/>
      <c r="B511" s="545" t="s">
        <v>417</v>
      </c>
      <c r="C511" s="488"/>
      <c r="D511" s="487"/>
      <c r="E511" s="487"/>
      <c r="F511" s="487"/>
      <c r="G511" s="487"/>
      <c r="H511" s="494"/>
      <c r="I511" s="579">
        <f>SUM(I509:I510)</f>
        <v>-53375.604999257674</v>
      </c>
      <c r="J511" s="232"/>
      <c r="K511" s="219"/>
      <c r="L511" s="130"/>
      <c r="M511" s="130"/>
      <c r="N511" s="130"/>
      <c r="O511" s="130"/>
      <c r="P511" s="130"/>
      <c r="Q511" s="130"/>
      <c r="R511" s="130"/>
      <c r="S511" s="130"/>
      <c r="T511" s="130"/>
      <c r="U511" s="130"/>
    </row>
    <row r="512" spans="1:21" s="131" customFormat="1" ht="18" customHeight="1" x14ac:dyDescent="0.3">
      <c r="A512" s="222"/>
      <c r="B512" s="544" t="s">
        <v>418</v>
      </c>
      <c r="C512" s="488"/>
      <c r="D512" s="487"/>
      <c r="E512" s="487"/>
      <c r="F512" s="487"/>
      <c r="G512" s="487"/>
      <c r="H512" s="494"/>
      <c r="I512" s="580">
        <v>35874.098000458398</v>
      </c>
      <c r="J512" s="232"/>
      <c r="K512" s="219"/>
      <c r="L512" s="130"/>
      <c r="M512" s="130"/>
      <c r="N512" s="130"/>
      <c r="O512" s="130"/>
      <c r="P512" s="130"/>
      <c r="Q512" s="130"/>
      <c r="R512" s="130"/>
      <c r="S512" s="130"/>
      <c r="T512" s="130"/>
      <c r="U512" s="130"/>
    </row>
    <row r="513" spans="1:21" s="131" customFormat="1" ht="18" customHeight="1" thickBot="1" x14ac:dyDescent="0.35">
      <c r="A513" s="222"/>
      <c r="B513" s="546" t="s">
        <v>419</v>
      </c>
      <c r="C513" s="528"/>
      <c r="D513" s="527"/>
      <c r="E513" s="527"/>
      <c r="F513" s="527"/>
      <c r="G513" s="527"/>
      <c r="H513" s="570"/>
      <c r="I513" s="582">
        <f>SUM(I511:I512)</f>
        <v>-17501.506998799276</v>
      </c>
      <c r="J513" s="232"/>
      <c r="K513" s="219"/>
      <c r="L513" s="130"/>
      <c r="M513" s="130"/>
      <c r="N513" s="130"/>
      <c r="O513" s="130"/>
      <c r="P513" s="130"/>
      <c r="Q513" s="130"/>
      <c r="R513" s="130"/>
      <c r="S513" s="130"/>
      <c r="T513" s="130"/>
      <c r="U513" s="130"/>
    </row>
    <row r="514" spans="1:21" s="131" customFormat="1" ht="13.5" customHeight="1" x14ac:dyDescent="0.3">
      <c r="A514" s="222"/>
      <c r="B514" s="145"/>
      <c r="C514" s="145"/>
      <c r="D514" s="145"/>
      <c r="E514" s="227"/>
      <c r="F514" s="227"/>
      <c r="G514" s="227"/>
      <c r="H514" s="227"/>
      <c r="I514" s="227"/>
      <c r="J514" s="232"/>
      <c r="K514" s="219"/>
      <c r="L514" s="130"/>
      <c r="M514" s="130"/>
      <c r="N514" s="130"/>
      <c r="O514" s="130"/>
      <c r="P514" s="130"/>
      <c r="Q514" s="130"/>
      <c r="R514" s="130"/>
      <c r="S514" s="130"/>
      <c r="T514" s="130"/>
      <c r="U514" s="130"/>
    </row>
    <row r="515" spans="1:21" s="131" customFormat="1" ht="13.5" customHeight="1" x14ac:dyDescent="0.3">
      <c r="A515" s="222"/>
      <c r="B515" s="139"/>
      <c r="C515" s="145"/>
      <c r="D515" s="145"/>
      <c r="E515" s="227"/>
      <c r="F515" s="227"/>
      <c r="G515" s="227"/>
      <c r="H515" s="227"/>
      <c r="I515" s="227"/>
      <c r="J515" s="232"/>
      <c r="K515" s="219"/>
      <c r="L515" s="130"/>
      <c r="M515" s="130"/>
      <c r="N515" s="130"/>
      <c r="O515" s="130"/>
      <c r="P515" s="130"/>
      <c r="Q515" s="130"/>
      <c r="R515" s="130"/>
      <c r="S515" s="130"/>
      <c r="T515" s="130"/>
      <c r="U515" s="130"/>
    </row>
    <row r="516" spans="1:21" s="131" customFormat="1" ht="13.5" customHeight="1" thickBot="1" x14ac:dyDescent="0.35">
      <c r="A516" s="222"/>
      <c r="B516" s="145"/>
      <c r="C516" s="145"/>
      <c r="D516" s="145"/>
      <c r="E516" s="227"/>
      <c r="F516" s="227"/>
      <c r="G516" s="227"/>
      <c r="H516" s="227"/>
      <c r="I516" s="227"/>
      <c r="J516" s="232"/>
      <c r="K516" s="219"/>
      <c r="L516" s="130"/>
      <c r="M516" s="130"/>
      <c r="N516" s="130"/>
      <c r="O516" s="130"/>
      <c r="P516" s="130"/>
      <c r="Q516" s="130"/>
      <c r="R516" s="130"/>
      <c r="S516" s="130"/>
      <c r="T516" s="130"/>
      <c r="U516" s="130"/>
    </row>
    <row r="517" spans="1:21" ht="18" customHeight="1" thickBot="1" x14ac:dyDescent="0.35">
      <c r="B517" s="229" t="s">
        <v>32</v>
      </c>
      <c r="I517" s="154" t="s">
        <v>204</v>
      </c>
      <c r="J517" s="230"/>
      <c r="L517" s="130"/>
      <c r="M517" s="130"/>
      <c r="N517" s="130"/>
      <c r="O517" s="130"/>
      <c r="P517" s="130"/>
      <c r="Q517" s="130"/>
      <c r="R517" s="130"/>
      <c r="S517" s="130"/>
      <c r="T517" s="130"/>
      <c r="U517" s="130"/>
    </row>
    <row r="518" spans="1:21" s="131" customFormat="1" ht="18" customHeight="1" thickBot="1" x14ac:dyDescent="0.35">
      <c r="A518" s="221"/>
      <c r="B518" s="925" t="s">
        <v>312</v>
      </c>
      <c r="C518" s="950">
        <v>2023</v>
      </c>
      <c r="D518" s="951"/>
      <c r="E518" s="951"/>
      <c r="F518" s="951"/>
      <c r="G518" s="951"/>
      <c r="H518" s="951"/>
      <c r="I518" s="952"/>
      <c r="J518" s="245"/>
      <c r="K518" s="219"/>
      <c r="L518" s="130"/>
      <c r="M518" s="130"/>
      <c r="N518" s="130"/>
      <c r="O518" s="130"/>
      <c r="P518" s="130"/>
      <c r="Q518" s="130"/>
      <c r="R518" s="130"/>
      <c r="S518" s="130"/>
      <c r="T518" s="130"/>
      <c r="U518" s="130"/>
    </row>
    <row r="519" spans="1:21" s="131" customFormat="1" ht="18" customHeight="1" thickBot="1" x14ac:dyDescent="0.35">
      <c r="A519" s="129"/>
      <c r="B519" s="926"/>
      <c r="C519" s="900" t="s">
        <v>100</v>
      </c>
      <c r="D519" s="900" t="s">
        <v>101</v>
      </c>
      <c r="E519" s="954" t="s">
        <v>102</v>
      </c>
      <c r="F519" s="955"/>
      <c r="G519" s="854" t="s">
        <v>103</v>
      </c>
      <c r="H519" s="854" t="s">
        <v>104</v>
      </c>
      <c r="I519" s="956" t="s">
        <v>90</v>
      </c>
      <c r="J519" s="231"/>
      <c r="K519" s="949"/>
      <c r="L519" s="130"/>
      <c r="M519" s="130"/>
      <c r="N519" s="130"/>
      <c r="O519" s="130"/>
      <c r="P519" s="130"/>
      <c r="Q519" s="130"/>
      <c r="R519" s="130"/>
      <c r="S519" s="130"/>
      <c r="T519" s="130"/>
      <c r="U519" s="130"/>
    </row>
    <row r="520" spans="1:21" s="131" customFormat="1" ht="18" customHeight="1" thickBot="1" x14ac:dyDescent="0.35">
      <c r="A520" s="129"/>
      <c r="B520" s="926"/>
      <c r="C520" s="906"/>
      <c r="D520" s="953"/>
      <c r="E520" s="273" t="s">
        <v>392</v>
      </c>
      <c r="F520" s="272" t="s">
        <v>393</v>
      </c>
      <c r="G520" s="855"/>
      <c r="H520" s="855"/>
      <c r="I520" s="957"/>
      <c r="J520" s="231"/>
      <c r="K520" s="949"/>
      <c r="L520" s="130"/>
      <c r="M520" s="130"/>
      <c r="N520" s="130"/>
      <c r="O520" s="130"/>
      <c r="P520" s="130"/>
      <c r="Q520" s="130"/>
      <c r="R520" s="130"/>
      <c r="S520" s="130"/>
      <c r="T520" s="130"/>
      <c r="U520" s="130"/>
    </row>
    <row r="521" spans="1:21" s="131" customFormat="1" ht="18" customHeight="1" x14ac:dyDescent="0.3">
      <c r="A521" s="222"/>
      <c r="B521" s="591" t="s">
        <v>394</v>
      </c>
      <c r="C521" s="592">
        <v>2951484.6470500003</v>
      </c>
      <c r="D521" s="592">
        <v>942988.04219000007</v>
      </c>
      <c r="E521" s="592">
        <v>933811.84586</v>
      </c>
      <c r="F521" s="593">
        <v>12574636.524970001</v>
      </c>
      <c r="G521" s="592">
        <v>2321497.91047</v>
      </c>
      <c r="H521" s="594">
        <v>3420636.6149400002</v>
      </c>
      <c r="I521" s="595">
        <f>SUM(C521:H521)</f>
        <v>23145055.585480001</v>
      </c>
      <c r="J521" s="246"/>
      <c r="K521" s="233"/>
      <c r="L521" s="130"/>
      <c r="M521" s="130"/>
      <c r="N521" s="130"/>
      <c r="O521" s="130"/>
      <c r="P521" s="130"/>
      <c r="Q521" s="130"/>
      <c r="R521" s="130"/>
      <c r="S521" s="130"/>
      <c r="T521" s="130"/>
      <c r="U521" s="130"/>
    </row>
    <row r="522" spans="1:21" s="131" customFormat="1" ht="18" customHeight="1" x14ac:dyDescent="0.3">
      <c r="A522" s="222"/>
      <c r="B522" s="544" t="s">
        <v>421</v>
      </c>
      <c r="C522" s="540"/>
      <c r="D522" s="540"/>
      <c r="E522" s="540"/>
      <c r="F522" s="542"/>
      <c r="G522" s="540"/>
      <c r="H522" s="562"/>
      <c r="I522" s="571">
        <f>SUM(C522:H522)</f>
        <v>0</v>
      </c>
      <c r="J522" s="246"/>
      <c r="K522" s="233"/>
      <c r="L522" s="130"/>
      <c r="M522" s="130"/>
      <c r="N522" s="130"/>
      <c r="O522" s="130"/>
      <c r="P522" s="130"/>
      <c r="Q522" s="130"/>
      <c r="R522" s="130"/>
      <c r="S522" s="130"/>
      <c r="T522" s="130"/>
      <c r="U522" s="130"/>
    </row>
    <row r="523" spans="1:21" s="131" customFormat="1" ht="18" customHeight="1" x14ac:dyDescent="0.25">
      <c r="A523" s="222"/>
      <c r="B523" s="544" t="s">
        <v>396</v>
      </c>
      <c r="C523" s="547">
        <v>-785213.37338</v>
      </c>
      <c r="D523" s="547">
        <v>-8520.9690100000007</v>
      </c>
      <c r="E523" s="547">
        <v>0</v>
      </c>
      <c r="F523" s="548">
        <v>-308695.22076</v>
      </c>
      <c r="G523" s="547">
        <v>0</v>
      </c>
      <c r="H523" s="563">
        <v>-81982.025290000005</v>
      </c>
      <c r="I523" s="571">
        <f>SUM(C523:H523)</f>
        <v>-1184411.5884400001</v>
      </c>
      <c r="J523" s="246"/>
      <c r="K523" s="233"/>
      <c r="L523" s="130"/>
      <c r="M523" s="130"/>
      <c r="N523" s="130"/>
      <c r="O523" s="130"/>
      <c r="P523" s="130"/>
      <c r="Q523" s="130"/>
      <c r="R523" s="130"/>
      <c r="S523" s="130"/>
      <c r="T523" s="130"/>
      <c r="U523" s="130"/>
    </row>
    <row r="524" spans="1:21" s="131" customFormat="1" ht="18" customHeight="1" x14ac:dyDescent="0.25">
      <c r="A524" s="222"/>
      <c r="B524" s="551" t="s">
        <v>397</v>
      </c>
      <c r="C524" s="552">
        <v>-1893448.86644017</v>
      </c>
      <c r="D524" s="552">
        <v>-724507.11317809997</v>
      </c>
      <c r="E524" s="552">
        <v>-4218.8779199999999</v>
      </c>
      <c r="F524" s="553">
        <v>-124542.37951</v>
      </c>
      <c r="G524" s="552">
        <v>-5442.7710699999998</v>
      </c>
      <c r="H524" s="564">
        <v>-1764242.8960245</v>
      </c>
      <c r="I524" s="572">
        <f>SUM(C524:H524)</f>
        <v>-4516402.9041427691</v>
      </c>
      <c r="J524" s="246"/>
      <c r="K524" s="219"/>
      <c r="L524" s="130"/>
      <c r="M524" s="130"/>
      <c r="N524" s="130"/>
      <c r="O524" s="130"/>
      <c r="P524" s="130"/>
      <c r="Q524" s="130"/>
      <c r="R524" s="130"/>
      <c r="S524" s="130"/>
      <c r="T524" s="130"/>
      <c r="U524" s="130"/>
    </row>
    <row r="525" spans="1:21" s="127" customFormat="1" ht="18" customHeight="1" x14ac:dyDescent="0.25">
      <c r="A525" s="223"/>
      <c r="B525" s="573" t="s">
        <v>398</v>
      </c>
      <c r="C525" s="555">
        <f t="shared" ref="C525:I525" si="50">SUM(C521:C524)</f>
        <v>272822.40722983005</v>
      </c>
      <c r="D525" s="555">
        <f t="shared" si="50"/>
        <v>209959.96000190009</v>
      </c>
      <c r="E525" s="555">
        <f t="shared" si="50"/>
        <v>929592.96794</v>
      </c>
      <c r="F525" s="556">
        <f t="shared" si="50"/>
        <v>12141398.924699999</v>
      </c>
      <c r="G525" s="555">
        <f t="shared" si="50"/>
        <v>2316055.1394000002</v>
      </c>
      <c r="H525" s="565">
        <f t="shared" si="50"/>
        <v>1574411.6936255004</v>
      </c>
      <c r="I525" s="574">
        <f t="shared" si="50"/>
        <v>17444241.092897229</v>
      </c>
      <c r="J525" s="247"/>
      <c r="K525" s="234"/>
      <c r="L525" s="130"/>
      <c r="M525" s="130"/>
      <c r="N525" s="130"/>
      <c r="O525" s="130"/>
      <c r="P525" s="130"/>
      <c r="Q525" s="130"/>
      <c r="R525" s="130"/>
      <c r="S525" s="130"/>
      <c r="T525" s="130"/>
      <c r="U525" s="130"/>
    </row>
    <row r="526" spans="1:21" s="131" customFormat="1" ht="18" customHeight="1" x14ac:dyDescent="0.25">
      <c r="A526" s="222"/>
      <c r="B526" s="557" t="s">
        <v>399</v>
      </c>
      <c r="C526" s="558">
        <v>-83078.216606180664</v>
      </c>
      <c r="D526" s="558">
        <v>-42008.785796916025</v>
      </c>
      <c r="E526" s="558">
        <v>12209.549971998393</v>
      </c>
      <c r="F526" s="559">
        <v>-585350.35473545745</v>
      </c>
      <c r="G526" s="558">
        <v>-115640.23488853443</v>
      </c>
      <c r="H526" s="566">
        <v>-173829.84502623623</v>
      </c>
      <c r="I526" s="575">
        <f>SUM(C526:H526)</f>
        <v>-987697.88708132645</v>
      </c>
      <c r="J526" s="246"/>
      <c r="K526" s="219"/>
      <c r="L526" s="130"/>
      <c r="M526" s="130"/>
      <c r="N526" s="130"/>
      <c r="O526" s="130"/>
      <c r="P526" s="130"/>
      <c r="Q526" s="130"/>
      <c r="R526" s="130"/>
      <c r="S526" s="130"/>
      <c r="T526" s="130"/>
      <c r="U526" s="130"/>
    </row>
    <row r="527" spans="1:21" s="127" customFormat="1" ht="18" customHeight="1" x14ac:dyDescent="0.25">
      <c r="A527" s="223"/>
      <c r="B527" s="573" t="s">
        <v>400</v>
      </c>
      <c r="C527" s="555">
        <f t="shared" ref="C527:H527" si="51">SUM(C525+C526)</f>
        <v>189744.1906236494</v>
      </c>
      <c r="D527" s="555">
        <f t="shared" si="51"/>
        <v>167951.17420498407</v>
      </c>
      <c r="E527" s="555">
        <f t="shared" si="51"/>
        <v>941802.51791199844</v>
      </c>
      <c r="F527" s="556">
        <f t="shared" si="51"/>
        <v>11556048.569964541</v>
      </c>
      <c r="G527" s="555">
        <f t="shared" si="51"/>
        <v>2200414.9045114657</v>
      </c>
      <c r="H527" s="565">
        <f t="shared" si="51"/>
        <v>1400581.8485992642</v>
      </c>
      <c r="I527" s="574">
        <f>SUM(I525:I526)</f>
        <v>16456543.205815902</v>
      </c>
      <c r="J527" s="247"/>
      <c r="K527" s="234"/>
      <c r="L527" s="130"/>
      <c r="M527" s="130"/>
      <c r="N527" s="130"/>
      <c r="O527" s="130"/>
      <c r="P527" s="130"/>
      <c r="Q527" s="130"/>
      <c r="R527" s="130"/>
      <c r="S527" s="130"/>
      <c r="T527" s="130"/>
      <c r="U527" s="130"/>
    </row>
    <row r="528" spans="1:21" s="131" customFormat="1" ht="18" customHeight="1" x14ac:dyDescent="0.3">
      <c r="A528" s="222"/>
      <c r="B528" s="554"/>
      <c r="C528" s="560"/>
      <c r="D528" s="560"/>
      <c r="E528" s="560"/>
      <c r="F528" s="561"/>
      <c r="G528" s="560"/>
      <c r="H528" s="567"/>
      <c r="I528" s="576">
        <v>0</v>
      </c>
      <c r="J528" s="246"/>
      <c r="K528" s="219"/>
      <c r="L528" s="130"/>
      <c r="M528" s="130"/>
      <c r="N528" s="130"/>
      <c r="O528" s="130"/>
      <c r="P528" s="130"/>
      <c r="Q528" s="130"/>
      <c r="R528" s="130"/>
      <c r="S528" s="130"/>
      <c r="T528" s="130"/>
      <c r="U528" s="130"/>
    </row>
    <row r="529" spans="1:21" s="131" customFormat="1" ht="18" customHeight="1" x14ac:dyDescent="0.3">
      <c r="A529" s="222"/>
      <c r="B529" s="545" t="s">
        <v>401</v>
      </c>
      <c r="C529" s="541"/>
      <c r="D529" s="541"/>
      <c r="E529" s="541"/>
      <c r="F529" s="543"/>
      <c r="G529" s="541"/>
      <c r="H529" s="568"/>
      <c r="I529" s="571"/>
      <c r="J529" s="246"/>
      <c r="K529" s="129"/>
      <c r="L529" s="130"/>
      <c r="M529" s="130"/>
      <c r="N529" s="130"/>
      <c r="O529" s="130"/>
      <c r="P529" s="130"/>
      <c r="Q529" s="130"/>
      <c r="R529" s="130"/>
      <c r="S529" s="130"/>
      <c r="T529" s="130"/>
      <c r="U529" s="130"/>
    </row>
    <row r="530" spans="1:21" s="131" customFormat="1" ht="18" customHeight="1" x14ac:dyDescent="0.25">
      <c r="A530" s="222"/>
      <c r="B530" s="544" t="s">
        <v>402</v>
      </c>
      <c r="C530" s="549">
        <v>-197631.55383968371</v>
      </c>
      <c r="D530" s="549">
        <v>-75170.63854307335</v>
      </c>
      <c r="E530" s="549">
        <v>-512231.27059402742</v>
      </c>
      <c r="F530" s="550">
        <v>-6682800.2523813117</v>
      </c>
      <c r="G530" s="549">
        <v>-1854470.0281356669</v>
      </c>
      <c r="H530" s="569">
        <v>-695387.20622877788</v>
      </c>
      <c r="I530" s="577">
        <f>SUM(C530:H530)</f>
        <v>-10017690.949722541</v>
      </c>
      <c r="J530" s="246"/>
      <c r="K530" s="219"/>
      <c r="L530" s="130"/>
      <c r="M530" s="130"/>
      <c r="N530" s="130"/>
      <c r="O530" s="130"/>
      <c r="P530" s="130"/>
      <c r="Q530" s="130"/>
      <c r="R530" s="130"/>
      <c r="S530" s="130"/>
      <c r="T530" s="130"/>
      <c r="U530" s="130"/>
    </row>
    <row r="531" spans="1:21" s="131" customFormat="1" ht="18" customHeight="1" x14ac:dyDescent="0.25">
      <c r="A531" s="222"/>
      <c r="B531" s="544" t="s">
        <v>403</v>
      </c>
      <c r="C531" s="549">
        <v>223870.20678852891</v>
      </c>
      <c r="D531" s="549">
        <v>54042.89314543119</v>
      </c>
      <c r="E531" s="549">
        <v>-47448.196911487874</v>
      </c>
      <c r="F531" s="550">
        <v>-832804.06843714369</v>
      </c>
      <c r="G531" s="549">
        <v>-105272.87547105447</v>
      </c>
      <c r="H531" s="569">
        <v>-47828.398983922765</v>
      </c>
      <c r="I531" s="577">
        <f>SUM(C531:H531)</f>
        <v>-755440.43986964866</v>
      </c>
      <c r="J531" s="246"/>
      <c r="K531" s="219"/>
      <c r="L531" s="130"/>
      <c r="M531" s="130"/>
      <c r="N531" s="130"/>
      <c r="O531" s="130"/>
      <c r="P531" s="130"/>
      <c r="Q531" s="130"/>
      <c r="R531" s="130"/>
      <c r="S531" s="130"/>
      <c r="T531" s="130"/>
      <c r="U531" s="130"/>
    </row>
    <row r="532" spans="1:21" s="131" customFormat="1" ht="18" customHeight="1" x14ac:dyDescent="0.25">
      <c r="A532" s="222"/>
      <c r="B532" s="551" t="s">
        <v>404</v>
      </c>
      <c r="C532" s="583">
        <v>-395752.91240756825</v>
      </c>
      <c r="D532" s="583">
        <v>-119023.25550922302</v>
      </c>
      <c r="E532" s="583">
        <v>-331534.13217911235</v>
      </c>
      <c r="F532" s="584">
        <v>-3757124.9696177547</v>
      </c>
      <c r="G532" s="583">
        <v>-1337031.9815993258</v>
      </c>
      <c r="H532" s="585">
        <v>-715934.5346122348</v>
      </c>
      <c r="I532" s="586">
        <f>SUM(C532:H532)</f>
        <v>-6656401.7859252188</v>
      </c>
      <c r="J532" s="246"/>
      <c r="K532" s="219"/>
      <c r="L532" s="130"/>
      <c r="M532" s="130"/>
      <c r="N532" s="130"/>
      <c r="O532" s="130"/>
      <c r="P532" s="130"/>
      <c r="Q532" s="130"/>
      <c r="R532" s="130"/>
      <c r="S532" s="130"/>
      <c r="T532" s="130"/>
      <c r="U532" s="130"/>
    </row>
    <row r="533" spans="1:21" s="127" customFormat="1" ht="18" customHeight="1" x14ac:dyDescent="0.25">
      <c r="A533" s="223"/>
      <c r="B533" s="596" t="s">
        <v>405</v>
      </c>
      <c r="C533" s="648">
        <f t="shared" ref="C533:H533" si="52">SUM(C527:C532)</f>
        <v>-179770.06883507365</v>
      </c>
      <c r="D533" s="648">
        <f t="shared" si="52"/>
        <v>27800.173298118883</v>
      </c>
      <c r="E533" s="648">
        <f t="shared" si="52"/>
        <v>50588.91822737077</v>
      </c>
      <c r="F533" s="649">
        <f t="shared" si="52"/>
        <v>283319.27952833101</v>
      </c>
      <c r="G533" s="648">
        <f t="shared" si="52"/>
        <v>-1096359.9806945813</v>
      </c>
      <c r="H533" s="650">
        <f t="shared" si="52"/>
        <v>-58568.291225671303</v>
      </c>
      <c r="I533" s="651">
        <f>+I527+I530+I531+I532</f>
        <v>-972989.96970150713</v>
      </c>
      <c r="J533" s="247"/>
      <c r="K533" s="235"/>
      <c r="L533" s="137"/>
      <c r="M533" s="137"/>
      <c r="N533" s="137"/>
      <c r="O533" s="137"/>
      <c r="P533" s="137"/>
      <c r="Q533" s="137"/>
      <c r="R533" s="137"/>
      <c r="S533" s="137"/>
      <c r="T533" s="137"/>
      <c r="U533" s="137"/>
    </row>
    <row r="534" spans="1:21" s="131" customFormat="1" ht="18" customHeight="1" x14ac:dyDescent="0.3">
      <c r="A534" s="222"/>
      <c r="B534" s="587"/>
      <c r="C534" s="489"/>
      <c r="D534" s="491"/>
      <c r="E534" s="491"/>
      <c r="F534" s="491"/>
      <c r="G534" s="491"/>
      <c r="H534" s="493"/>
      <c r="I534" s="578"/>
      <c r="J534" s="246"/>
      <c r="K534" s="219"/>
      <c r="L534" s="130"/>
      <c r="M534" s="130"/>
      <c r="N534" s="130"/>
      <c r="O534" s="130"/>
      <c r="P534" s="130"/>
      <c r="Q534" s="130"/>
      <c r="R534" s="130"/>
      <c r="S534" s="130"/>
      <c r="T534" s="130"/>
      <c r="U534" s="130"/>
    </row>
    <row r="535" spans="1:21" s="131" customFormat="1" ht="18" customHeight="1" x14ac:dyDescent="0.3">
      <c r="A535" s="222"/>
      <c r="B535" s="545" t="s">
        <v>406</v>
      </c>
      <c r="C535" s="488"/>
      <c r="D535" s="487"/>
      <c r="E535" s="487"/>
      <c r="F535" s="487"/>
      <c r="G535" s="487"/>
      <c r="H535" s="494"/>
      <c r="I535" s="579">
        <f>SUM(I536:I540)</f>
        <v>6845848.35035</v>
      </c>
      <c r="J535" s="246"/>
      <c r="K535" s="219"/>
      <c r="L535" s="130"/>
      <c r="M535" s="130"/>
      <c r="N535" s="130"/>
      <c r="O535" s="130"/>
      <c r="P535" s="130"/>
      <c r="Q535" s="130"/>
      <c r="R535" s="130"/>
      <c r="S535" s="130"/>
      <c r="T535" s="130"/>
      <c r="U535" s="130"/>
    </row>
    <row r="536" spans="1:21" s="131" customFormat="1" ht="18" customHeight="1" x14ac:dyDescent="0.3">
      <c r="A536" s="222"/>
      <c r="B536" s="544" t="s">
        <v>407</v>
      </c>
      <c r="C536" s="488"/>
      <c r="D536" s="487"/>
      <c r="E536" s="487"/>
      <c r="F536" s="487"/>
      <c r="G536" s="487"/>
      <c r="H536" s="494"/>
      <c r="I536" s="580">
        <v>0</v>
      </c>
      <c r="J536" s="246"/>
      <c r="K536" s="219"/>
      <c r="L536" s="130"/>
      <c r="M536" s="130"/>
      <c r="N536" s="130"/>
      <c r="O536" s="130"/>
      <c r="P536" s="130"/>
      <c r="Q536" s="130"/>
      <c r="R536" s="130"/>
      <c r="S536" s="130"/>
      <c r="T536" s="130"/>
      <c r="U536" s="130"/>
    </row>
    <row r="537" spans="1:21" s="131" customFormat="1" ht="18" customHeight="1" x14ac:dyDescent="0.3">
      <c r="A537" s="222"/>
      <c r="B537" s="544" t="s">
        <v>408</v>
      </c>
      <c r="C537" s="488"/>
      <c r="D537" s="487"/>
      <c r="E537" s="487"/>
      <c r="F537" s="487"/>
      <c r="G537" s="487"/>
      <c r="H537" s="494"/>
      <c r="I537" s="580">
        <v>7910652.2813400002</v>
      </c>
      <c r="J537" s="246"/>
      <c r="K537" s="219"/>
      <c r="L537" s="130"/>
      <c r="M537" s="130"/>
      <c r="N537" s="130"/>
      <c r="O537" s="130"/>
      <c r="P537" s="130"/>
      <c r="Q537" s="130"/>
      <c r="R537" s="130"/>
      <c r="S537" s="130"/>
      <c r="T537" s="130"/>
      <c r="U537" s="130"/>
    </row>
    <row r="538" spans="1:21" s="131" customFormat="1" ht="18" customHeight="1" x14ac:dyDescent="0.3">
      <c r="A538" s="222"/>
      <c r="B538" s="544" t="s">
        <v>409</v>
      </c>
      <c r="C538" s="488"/>
      <c r="D538" s="487"/>
      <c r="E538" s="487"/>
      <c r="F538" s="487"/>
      <c r="G538" s="487"/>
      <c r="H538" s="494"/>
      <c r="I538" s="581">
        <v>110107.48376999998</v>
      </c>
      <c r="J538" s="246"/>
      <c r="K538" s="219"/>
      <c r="L538" s="130"/>
      <c r="M538" s="130"/>
      <c r="N538" s="130"/>
      <c r="O538" s="130"/>
      <c r="P538" s="130"/>
      <c r="Q538" s="130"/>
      <c r="R538" s="130"/>
      <c r="S538" s="130"/>
      <c r="T538" s="130"/>
      <c r="U538" s="130"/>
    </row>
    <row r="539" spans="1:21" s="131" customFormat="1" ht="18" customHeight="1" x14ac:dyDescent="0.3">
      <c r="A539" s="222"/>
      <c r="B539" s="544" t="s">
        <v>410</v>
      </c>
      <c r="C539" s="488"/>
      <c r="D539" s="487"/>
      <c r="E539" s="487"/>
      <c r="F539" s="487"/>
      <c r="G539" s="487"/>
      <c r="H539" s="494"/>
      <c r="I539" s="581">
        <v>-41272.835679999975</v>
      </c>
      <c r="J539" s="246"/>
      <c r="K539" s="219"/>
      <c r="L539" s="130"/>
      <c r="M539" s="130"/>
      <c r="N539" s="130"/>
      <c r="O539" s="130"/>
      <c r="P539" s="130"/>
      <c r="Q539" s="130"/>
      <c r="R539" s="130"/>
      <c r="S539" s="130"/>
      <c r="T539" s="130"/>
      <c r="U539" s="130"/>
    </row>
    <row r="540" spans="1:21" s="131" customFormat="1" ht="18" customHeight="1" x14ac:dyDescent="0.3">
      <c r="A540" s="222"/>
      <c r="B540" s="544" t="s">
        <v>411</v>
      </c>
      <c r="C540" s="488"/>
      <c r="D540" s="487"/>
      <c r="E540" s="487"/>
      <c r="F540" s="487"/>
      <c r="G540" s="487"/>
      <c r="H540" s="494"/>
      <c r="I540" s="581">
        <v>-1133638.5790800001</v>
      </c>
      <c r="J540" s="246"/>
      <c r="K540" s="219"/>
      <c r="L540" s="130"/>
      <c r="M540" s="130"/>
      <c r="N540" s="130"/>
      <c r="O540" s="130"/>
      <c r="P540" s="130"/>
      <c r="Q540" s="130"/>
      <c r="R540" s="130"/>
      <c r="S540" s="130"/>
      <c r="T540" s="130"/>
      <c r="U540" s="130"/>
    </row>
    <row r="541" spans="1:21" s="131" customFormat="1" ht="18" customHeight="1" x14ac:dyDescent="0.3">
      <c r="A541" s="222"/>
      <c r="B541" s="544"/>
      <c r="C541" s="488"/>
      <c r="D541" s="487"/>
      <c r="E541" s="487"/>
      <c r="F541" s="487"/>
      <c r="G541" s="487"/>
      <c r="H541" s="494"/>
      <c r="I541" s="571"/>
      <c r="J541" s="246"/>
      <c r="K541" s="219"/>
      <c r="L541" s="130"/>
      <c r="M541" s="130"/>
      <c r="N541" s="130"/>
      <c r="O541" s="130"/>
      <c r="P541" s="130"/>
      <c r="Q541" s="130"/>
      <c r="R541" s="130"/>
      <c r="S541" s="130"/>
      <c r="T541" s="130"/>
      <c r="U541" s="130"/>
    </row>
    <row r="542" spans="1:21" s="131" customFormat="1" ht="18" customHeight="1" x14ac:dyDescent="0.3">
      <c r="A542" s="222"/>
      <c r="B542" s="545" t="s">
        <v>412</v>
      </c>
      <c r="C542" s="488"/>
      <c r="D542" s="487"/>
      <c r="E542" s="487"/>
      <c r="F542" s="487"/>
      <c r="G542" s="487"/>
      <c r="H542" s="494"/>
      <c r="I542" s="580"/>
      <c r="J542" s="246"/>
      <c r="K542" s="219"/>
      <c r="L542" s="130"/>
      <c r="M542" s="130"/>
      <c r="N542" s="130"/>
      <c r="O542" s="130"/>
      <c r="P542" s="130"/>
      <c r="Q542" s="130"/>
      <c r="R542" s="130"/>
      <c r="S542" s="130"/>
      <c r="T542" s="130"/>
      <c r="U542" s="130"/>
    </row>
    <row r="543" spans="1:21" s="131" customFormat="1" ht="32.4" customHeight="1" x14ac:dyDescent="0.3">
      <c r="A543" s="222"/>
      <c r="B543" s="544" t="s">
        <v>413</v>
      </c>
      <c r="C543" s="488"/>
      <c r="D543" s="487"/>
      <c r="E543" s="487"/>
      <c r="F543" s="487"/>
      <c r="G543" s="487"/>
      <c r="H543" s="494"/>
      <c r="I543" s="580">
        <v>-480393.46354979998</v>
      </c>
      <c r="J543" s="246"/>
      <c r="K543" s="219"/>
      <c r="L543" s="130"/>
      <c r="M543" s="130"/>
      <c r="N543" s="130"/>
      <c r="O543" s="130"/>
      <c r="P543" s="130"/>
      <c r="Q543" s="130"/>
      <c r="R543" s="130"/>
      <c r="S543" s="130"/>
      <c r="T543" s="130"/>
      <c r="U543" s="130"/>
    </row>
    <row r="544" spans="1:21" s="131" customFormat="1" ht="18" customHeight="1" x14ac:dyDescent="0.3">
      <c r="A544" s="222"/>
      <c r="B544" s="544" t="s">
        <v>414</v>
      </c>
      <c r="C544" s="488"/>
      <c r="D544" s="487"/>
      <c r="E544" s="487"/>
      <c r="F544" s="487"/>
      <c r="G544" s="487"/>
      <c r="H544" s="494"/>
      <c r="I544" s="571"/>
      <c r="J544" s="246"/>
      <c r="K544" s="219"/>
      <c r="L544" s="130"/>
      <c r="M544" s="130"/>
      <c r="N544" s="130"/>
      <c r="O544" s="130"/>
      <c r="P544" s="130"/>
      <c r="Q544" s="130"/>
      <c r="R544" s="130"/>
      <c r="S544" s="130"/>
      <c r="T544" s="130"/>
      <c r="U544" s="130"/>
    </row>
    <row r="545" spans="1:21" s="131" customFormat="1" ht="18" customHeight="1" x14ac:dyDescent="0.3">
      <c r="A545" s="222"/>
      <c r="B545" s="545" t="s">
        <v>415</v>
      </c>
      <c r="C545" s="488"/>
      <c r="D545" s="487"/>
      <c r="E545" s="487"/>
      <c r="F545" s="487"/>
      <c r="G545" s="487"/>
      <c r="H545" s="494"/>
      <c r="I545" s="579">
        <f>+I533+I535+I543</f>
        <v>5392464.9170986926</v>
      </c>
      <c r="J545" s="246"/>
      <c r="K545" s="219"/>
      <c r="L545" s="130"/>
      <c r="M545" s="130"/>
      <c r="N545" s="130"/>
      <c r="O545" s="130"/>
      <c r="P545" s="130"/>
      <c r="Q545" s="130"/>
      <c r="R545" s="130"/>
      <c r="S545" s="130"/>
      <c r="T545" s="130"/>
      <c r="U545" s="130"/>
    </row>
    <row r="546" spans="1:21" s="131" customFormat="1" ht="18" customHeight="1" x14ac:dyDescent="0.3">
      <c r="A546" s="222"/>
      <c r="B546" s="544" t="s">
        <v>416</v>
      </c>
      <c r="C546" s="488"/>
      <c r="D546" s="487"/>
      <c r="E546" s="487"/>
      <c r="F546" s="487"/>
      <c r="G546" s="487"/>
      <c r="H546" s="494"/>
      <c r="I546" s="571"/>
      <c r="J546" s="246"/>
      <c r="K546" s="219"/>
      <c r="L546" s="130"/>
      <c r="M546" s="130"/>
      <c r="N546" s="130"/>
      <c r="O546" s="130"/>
      <c r="P546" s="130"/>
      <c r="Q546" s="130"/>
      <c r="R546" s="130"/>
      <c r="S546" s="130"/>
      <c r="T546" s="130"/>
      <c r="U546" s="130"/>
    </row>
    <row r="547" spans="1:21" s="131" customFormat="1" ht="18" customHeight="1" x14ac:dyDescent="0.3">
      <c r="A547" s="222"/>
      <c r="B547" s="545" t="s">
        <v>417</v>
      </c>
      <c r="C547" s="488"/>
      <c r="D547" s="487"/>
      <c r="E547" s="487"/>
      <c r="F547" s="487"/>
      <c r="G547" s="487"/>
      <c r="H547" s="494"/>
      <c r="I547" s="579">
        <f>SUM(I545:I546)</f>
        <v>5392464.9170986926</v>
      </c>
      <c r="J547" s="246"/>
      <c r="K547" s="219"/>
      <c r="L547" s="130"/>
      <c r="M547" s="130"/>
      <c r="N547" s="130"/>
      <c r="O547" s="130"/>
      <c r="P547" s="130"/>
      <c r="Q547" s="130"/>
      <c r="R547" s="130"/>
      <c r="S547" s="130"/>
      <c r="T547" s="130"/>
      <c r="U547" s="130"/>
    </row>
    <row r="548" spans="1:21" s="131" customFormat="1" ht="18" customHeight="1" x14ac:dyDescent="0.3">
      <c r="A548" s="222"/>
      <c r="B548" s="544" t="s">
        <v>418</v>
      </c>
      <c r="C548" s="488"/>
      <c r="D548" s="487"/>
      <c r="E548" s="487"/>
      <c r="F548" s="487"/>
      <c r="G548" s="487"/>
      <c r="H548" s="494"/>
      <c r="I548" s="580">
        <v>-1063539.73530849</v>
      </c>
      <c r="J548" s="246"/>
      <c r="K548" s="219"/>
      <c r="L548" s="130"/>
      <c r="M548" s="130"/>
      <c r="N548" s="130"/>
      <c r="O548" s="130"/>
      <c r="P548" s="130"/>
      <c r="Q548" s="130"/>
      <c r="R548" s="130"/>
      <c r="S548" s="130"/>
      <c r="T548" s="130"/>
      <c r="U548" s="130"/>
    </row>
    <row r="549" spans="1:21" s="131" customFormat="1" ht="18" customHeight="1" thickBot="1" x14ac:dyDescent="0.35">
      <c r="A549" s="222"/>
      <c r="B549" s="546" t="s">
        <v>419</v>
      </c>
      <c r="C549" s="528"/>
      <c r="D549" s="527"/>
      <c r="E549" s="527"/>
      <c r="F549" s="527"/>
      <c r="G549" s="527"/>
      <c r="H549" s="570"/>
      <c r="I549" s="582">
        <f>SUM(I547:I548)</f>
        <v>4328925.1817902029</v>
      </c>
      <c r="J549" s="246"/>
      <c r="K549" s="219"/>
      <c r="L549" s="130"/>
      <c r="M549" s="130"/>
      <c r="N549" s="130"/>
      <c r="O549" s="130"/>
      <c r="P549" s="130"/>
      <c r="Q549" s="130"/>
      <c r="R549" s="130"/>
      <c r="S549" s="130"/>
      <c r="T549" s="130"/>
      <c r="U549" s="130"/>
    </row>
    <row r="550" spans="1:21" s="131" customFormat="1" ht="13.5" customHeight="1" x14ac:dyDescent="0.3">
      <c r="A550" s="222"/>
      <c r="B550" s="226"/>
      <c r="C550" s="227"/>
      <c r="D550" s="227"/>
      <c r="E550" s="227"/>
      <c r="F550" s="227"/>
      <c r="G550" s="227"/>
      <c r="H550" s="227"/>
      <c r="I550" s="227"/>
      <c r="J550" s="232"/>
      <c r="K550" s="219"/>
      <c r="L550" s="130"/>
      <c r="M550" s="130"/>
      <c r="N550" s="130"/>
      <c r="O550" s="130"/>
      <c r="P550" s="130"/>
      <c r="Q550" s="130"/>
      <c r="R550" s="130"/>
      <c r="S550" s="130"/>
      <c r="T550" s="130"/>
      <c r="U550" s="130"/>
    </row>
    <row r="551" spans="1:21" s="131" customFormat="1" ht="13.5" customHeight="1" x14ac:dyDescent="0.3">
      <c r="A551" s="222"/>
      <c r="B551" s="226"/>
      <c r="C551" s="227"/>
      <c r="D551" s="227"/>
      <c r="E551" s="227"/>
      <c r="F551" s="227"/>
      <c r="G551" s="227"/>
      <c r="H551" s="227"/>
      <c r="I551" s="227"/>
      <c r="J551" s="232"/>
      <c r="K551" s="219"/>
      <c r="L551" s="130"/>
      <c r="M551" s="130"/>
      <c r="N551" s="130"/>
      <c r="O551" s="130"/>
      <c r="P551" s="130"/>
      <c r="Q551" s="130"/>
      <c r="R551" s="130"/>
      <c r="S551" s="130"/>
      <c r="T551" s="130"/>
      <c r="U551" s="130"/>
    </row>
    <row r="552" spans="1:21" s="131" customFormat="1" ht="21" customHeight="1" x14ac:dyDescent="0.3">
      <c r="A552" s="222"/>
      <c r="L552" s="130"/>
      <c r="M552" s="130"/>
      <c r="N552" s="130"/>
      <c r="O552" s="130"/>
      <c r="P552" s="130"/>
      <c r="Q552" s="130"/>
      <c r="R552" s="130"/>
      <c r="S552" s="130"/>
      <c r="T552" s="130"/>
      <c r="U552" s="130"/>
    </row>
    <row r="553" spans="1:21" s="131" customFormat="1" ht="13.5" customHeight="1" x14ac:dyDescent="0.3">
      <c r="A553" s="222"/>
      <c r="L553" s="130"/>
      <c r="M553" s="130"/>
      <c r="N553" s="130"/>
      <c r="O553" s="130"/>
      <c r="P553" s="130"/>
      <c r="Q553" s="130"/>
      <c r="R553" s="130"/>
      <c r="S553" s="130"/>
      <c r="T553" s="130"/>
      <c r="U553" s="130"/>
    </row>
    <row r="554" spans="1:21" s="131" customFormat="1" ht="13.5" customHeight="1" x14ac:dyDescent="0.3">
      <c r="A554" s="222"/>
      <c r="L554" s="130"/>
      <c r="M554" s="130"/>
      <c r="N554" s="130"/>
      <c r="O554" s="130"/>
      <c r="P554" s="130"/>
      <c r="Q554" s="130"/>
      <c r="R554" s="130"/>
      <c r="S554" s="130"/>
      <c r="T554" s="130"/>
      <c r="U554" s="130"/>
    </row>
    <row r="555" spans="1:21" s="131" customFormat="1" ht="13.5" customHeight="1" x14ac:dyDescent="0.3">
      <c r="A555" s="222"/>
      <c r="L555" s="130"/>
      <c r="M555" s="130"/>
      <c r="N555" s="130"/>
      <c r="O555" s="130"/>
      <c r="P555" s="130"/>
      <c r="Q555" s="130"/>
      <c r="R555" s="130"/>
      <c r="S555" s="130"/>
      <c r="T555" s="130"/>
      <c r="U555" s="130"/>
    </row>
    <row r="556" spans="1:21" s="131" customFormat="1" ht="13.5" customHeight="1" x14ac:dyDescent="0.3">
      <c r="A556" s="222"/>
      <c r="L556" s="130"/>
      <c r="M556" s="130"/>
      <c r="N556" s="130"/>
      <c r="O556" s="130"/>
      <c r="P556" s="130"/>
      <c r="Q556" s="130"/>
      <c r="R556" s="130"/>
      <c r="S556" s="130"/>
      <c r="T556" s="130"/>
      <c r="U556" s="130"/>
    </row>
    <row r="557" spans="1:21" s="131" customFormat="1" ht="13.5" customHeight="1" x14ac:dyDescent="0.3">
      <c r="A557" s="222"/>
      <c r="L557" s="130"/>
      <c r="M557" s="130"/>
      <c r="N557" s="130"/>
      <c r="O557" s="130"/>
      <c r="P557" s="130"/>
      <c r="Q557" s="130"/>
      <c r="R557" s="130"/>
      <c r="S557" s="130"/>
      <c r="T557" s="130"/>
      <c r="U557" s="130"/>
    </row>
    <row r="558" spans="1:21" s="131" customFormat="1" ht="13.5" customHeight="1" x14ac:dyDescent="0.3">
      <c r="A558" s="222"/>
      <c r="L558" s="130"/>
      <c r="M558" s="130"/>
      <c r="N558" s="130"/>
      <c r="O558" s="130"/>
      <c r="P558" s="130"/>
      <c r="Q558" s="130"/>
      <c r="R558" s="130"/>
      <c r="S558" s="130"/>
      <c r="T558" s="130"/>
      <c r="U558" s="130"/>
    </row>
    <row r="559" spans="1:21" s="131" customFormat="1" ht="13.5" customHeight="1" x14ac:dyDescent="0.3">
      <c r="A559" s="222"/>
      <c r="L559" s="130"/>
      <c r="M559" s="130"/>
      <c r="N559" s="130"/>
      <c r="O559" s="130"/>
      <c r="P559" s="130"/>
      <c r="Q559" s="130"/>
      <c r="R559" s="130"/>
      <c r="S559" s="130"/>
      <c r="T559" s="130"/>
      <c r="U559" s="130"/>
    </row>
    <row r="560" spans="1:21" s="131" customFormat="1" ht="13.5" customHeight="1" x14ac:dyDescent="0.3">
      <c r="A560" s="222"/>
      <c r="L560" s="130"/>
      <c r="M560" s="130"/>
      <c r="N560" s="130"/>
      <c r="O560" s="130"/>
      <c r="P560" s="130"/>
      <c r="Q560" s="130"/>
      <c r="R560" s="130"/>
      <c r="S560" s="130"/>
      <c r="T560" s="130"/>
      <c r="U560" s="130"/>
    </row>
    <row r="561" spans="1:21" s="131" customFormat="1" ht="13.5" customHeight="1" x14ac:dyDescent="0.3">
      <c r="A561" s="222"/>
      <c r="L561" s="130"/>
      <c r="M561" s="130"/>
      <c r="N561" s="130"/>
      <c r="O561" s="130"/>
      <c r="P561" s="130"/>
      <c r="Q561" s="130"/>
      <c r="R561" s="130"/>
      <c r="S561" s="130"/>
      <c r="T561" s="130"/>
      <c r="U561" s="130"/>
    </row>
    <row r="562" spans="1:21" s="131" customFormat="1" ht="27.75" customHeight="1" x14ac:dyDescent="0.3">
      <c r="A562" s="222"/>
      <c r="L562" s="130"/>
      <c r="M562" s="130"/>
      <c r="N562" s="130"/>
      <c r="O562" s="130"/>
      <c r="P562" s="130"/>
      <c r="Q562" s="130"/>
      <c r="R562" s="130"/>
      <c r="S562" s="130"/>
      <c r="T562" s="130"/>
      <c r="U562" s="130"/>
    </row>
    <row r="563" spans="1:21" s="131" customFormat="1" ht="24" customHeight="1" x14ac:dyDescent="0.3">
      <c r="A563" s="222"/>
      <c r="L563" s="130"/>
      <c r="M563" s="130"/>
      <c r="N563" s="130"/>
      <c r="O563" s="130"/>
      <c r="P563" s="130"/>
      <c r="Q563" s="130"/>
      <c r="R563" s="130"/>
      <c r="S563" s="130"/>
      <c r="T563" s="130"/>
      <c r="U563" s="130"/>
    </row>
    <row r="564" spans="1:21" s="131" customFormat="1" ht="13.5" customHeight="1" x14ac:dyDescent="0.3">
      <c r="A564" s="222"/>
      <c r="L564" s="130"/>
      <c r="M564" s="130"/>
      <c r="N564" s="130"/>
      <c r="O564" s="130"/>
      <c r="P564" s="130"/>
      <c r="Q564" s="130"/>
      <c r="R564" s="130"/>
      <c r="S564" s="130"/>
      <c r="T564" s="130"/>
      <c r="U564" s="130"/>
    </row>
    <row r="565" spans="1:21" s="131" customFormat="1" ht="13.5" customHeight="1" x14ac:dyDescent="0.3">
      <c r="A565" s="222"/>
      <c r="L565" s="130"/>
      <c r="M565" s="130"/>
      <c r="N565" s="130"/>
      <c r="O565" s="130"/>
      <c r="P565" s="130"/>
      <c r="Q565" s="130"/>
      <c r="R565" s="130"/>
      <c r="S565" s="130"/>
      <c r="T565" s="130"/>
      <c r="U565" s="130"/>
    </row>
    <row r="566" spans="1:21" s="131" customFormat="1" ht="13.5" customHeight="1" x14ac:dyDescent="0.3">
      <c r="A566" s="222"/>
      <c r="L566" s="130"/>
      <c r="M566" s="130"/>
      <c r="N566" s="130"/>
      <c r="O566" s="130"/>
      <c r="P566" s="130"/>
      <c r="Q566" s="130"/>
      <c r="R566" s="130"/>
      <c r="S566" s="130"/>
      <c r="T566" s="130"/>
      <c r="U566" s="130"/>
    </row>
    <row r="567" spans="1:21" s="131" customFormat="1" ht="13.5" customHeight="1" x14ac:dyDescent="0.3">
      <c r="A567" s="222"/>
      <c r="L567" s="130"/>
      <c r="M567" s="130"/>
      <c r="N567" s="130"/>
      <c r="O567" s="130"/>
      <c r="P567" s="130"/>
      <c r="Q567" s="130"/>
      <c r="R567" s="130"/>
      <c r="S567" s="130"/>
      <c r="T567" s="130"/>
      <c r="U567" s="130"/>
    </row>
    <row r="568" spans="1:21" s="131" customFormat="1" ht="13.5" customHeight="1" x14ac:dyDescent="0.3">
      <c r="A568" s="222"/>
      <c r="L568" s="130"/>
      <c r="M568" s="130"/>
      <c r="N568" s="130"/>
      <c r="O568" s="130"/>
      <c r="P568" s="130"/>
      <c r="Q568" s="130"/>
      <c r="R568" s="130"/>
      <c r="S568" s="130"/>
      <c r="T568" s="130"/>
      <c r="U568" s="130"/>
    </row>
    <row r="569" spans="1:21" ht="13.5" customHeight="1" x14ac:dyDescent="0.3">
      <c r="A569" s="236"/>
      <c r="B569" s="140"/>
      <c r="K569" s="140"/>
      <c r="L569" s="130"/>
      <c r="M569" s="130"/>
      <c r="N569" s="130"/>
      <c r="O569" s="130"/>
      <c r="P569" s="130"/>
      <c r="Q569" s="130"/>
      <c r="R569" s="130"/>
      <c r="S569" s="130"/>
      <c r="T569" s="130"/>
      <c r="U569" s="130"/>
    </row>
    <row r="570" spans="1:21" ht="13.5" customHeight="1" x14ac:dyDescent="0.3">
      <c r="L570" s="130"/>
      <c r="M570" s="130"/>
      <c r="N570" s="130"/>
      <c r="O570" s="130"/>
      <c r="P570" s="130"/>
      <c r="Q570" s="130"/>
      <c r="R570" s="130"/>
      <c r="S570" s="130"/>
      <c r="T570" s="130"/>
      <c r="U570" s="130"/>
    </row>
  </sheetData>
  <mergeCells count="135">
    <mergeCell ref="B3:E3"/>
    <mergeCell ref="B446:B448"/>
    <mergeCell ref="C446:I446"/>
    <mergeCell ref="C447:C448"/>
    <mergeCell ref="D447:D448"/>
    <mergeCell ref="E447:F447"/>
    <mergeCell ref="G447:G448"/>
    <mergeCell ref="C411:C412"/>
    <mergeCell ref="D411:D412"/>
    <mergeCell ref="E411:F411"/>
    <mergeCell ref="G411:G412"/>
    <mergeCell ref="H411:H412"/>
    <mergeCell ref="I411:I412"/>
    <mergeCell ref="B410:B412"/>
    <mergeCell ref="C410:I410"/>
    <mergeCell ref="B6:B8"/>
    <mergeCell ref="C6:K6"/>
    <mergeCell ref="C7:C8"/>
    <mergeCell ref="D7:D8"/>
    <mergeCell ref="E7:F7"/>
    <mergeCell ref="G7:G8"/>
    <mergeCell ref="H7:H8"/>
    <mergeCell ref="I7:I8"/>
    <mergeCell ref="J7:J8"/>
    <mergeCell ref="K519:K520"/>
    <mergeCell ref="B518:B520"/>
    <mergeCell ref="C518:I518"/>
    <mergeCell ref="C519:C520"/>
    <mergeCell ref="D519:D520"/>
    <mergeCell ref="E519:F519"/>
    <mergeCell ref="G519:G520"/>
    <mergeCell ref="H519:H520"/>
    <mergeCell ref="I519:I520"/>
    <mergeCell ref="B482:B484"/>
    <mergeCell ref="C482:I482"/>
    <mergeCell ref="C483:C484"/>
    <mergeCell ref="D483:D484"/>
    <mergeCell ref="E483:F483"/>
    <mergeCell ref="G483:G484"/>
    <mergeCell ref="H483:H484"/>
    <mergeCell ref="I483:I484"/>
    <mergeCell ref="K447:K448"/>
    <mergeCell ref="H447:H448"/>
    <mergeCell ref="I447:I448"/>
    <mergeCell ref="K337:K338"/>
    <mergeCell ref="B373:B375"/>
    <mergeCell ref="C373:K373"/>
    <mergeCell ref="C374:C375"/>
    <mergeCell ref="D374:D375"/>
    <mergeCell ref="G374:G375"/>
    <mergeCell ref="H374:H375"/>
    <mergeCell ref="I374:I375"/>
    <mergeCell ref="J374:J375"/>
    <mergeCell ref="B336:B338"/>
    <mergeCell ref="C336:I336"/>
    <mergeCell ref="C337:C338"/>
    <mergeCell ref="D337:D338"/>
    <mergeCell ref="E337:F337"/>
    <mergeCell ref="G337:G338"/>
    <mergeCell ref="H337:H338"/>
    <mergeCell ref="I337:I338"/>
    <mergeCell ref="K374:K375"/>
    <mergeCell ref="E374:F374"/>
    <mergeCell ref="K265:K266"/>
    <mergeCell ref="B300:B302"/>
    <mergeCell ref="C300:I300"/>
    <mergeCell ref="C301:C302"/>
    <mergeCell ref="D301:D302"/>
    <mergeCell ref="E301:F301"/>
    <mergeCell ref="G301:G302"/>
    <mergeCell ref="H301:H302"/>
    <mergeCell ref="I301:I302"/>
    <mergeCell ref="K301:K302"/>
    <mergeCell ref="B264:B266"/>
    <mergeCell ref="C264:I264"/>
    <mergeCell ref="C265:C266"/>
    <mergeCell ref="D265:D266"/>
    <mergeCell ref="E265:F265"/>
    <mergeCell ref="G265:G266"/>
    <mergeCell ref="H265:H266"/>
    <mergeCell ref="I265:I266"/>
    <mergeCell ref="K192:K193"/>
    <mergeCell ref="B228:B230"/>
    <mergeCell ref="C228:I228"/>
    <mergeCell ref="C229:C230"/>
    <mergeCell ref="D229:D230"/>
    <mergeCell ref="E229:F229"/>
    <mergeCell ref="G229:G230"/>
    <mergeCell ref="H229:H230"/>
    <mergeCell ref="I229:I230"/>
    <mergeCell ref="K229:K230"/>
    <mergeCell ref="B191:B193"/>
    <mergeCell ref="C191:I191"/>
    <mergeCell ref="C192:C193"/>
    <mergeCell ref="D192:D193"/>
    <mergeCell ref="E192:F192"/>
    <mergeCell ref="G192:G193"/>
    <mergeCell ref="H192:H193"/>
    <mergeCell ref="I192:I193"/>
    <mergeCell ref="K119:K120"/>
    <mergeCell ref="B155:B157"/>
    <mergeCell ref="C155:I155"/>
    <mergeCell ref="C156:C157"/>
    <mergeCell ref="D156:D157"/>
    <mergeCell ref="E156:F156"/>
    <mergeCell ref="G156:G157"/>
    <mergeCell ref="H156:H157"/>
    <mergeCell ref="I156:I157"/>
    <mergeCell ref="K156:K157"/>
    <mergeCell ref="B118:B120"/>
    <mergeCell ref="C118:I118"/>
    <mergeCell ref="C119:C120"/>
    <mergeCell ref="D119:D120"/>
    <mergeCell ref="E119:F119"/>
    <mergeCell ref="G119:G120"/>
    <mergeCell ref="H119:H120"/>
    <mergeCell ref="I119:I120"/>
    <mergeCell ref="K7:K8"/>
    <mergeCell ref="K45:K46"/>
    <mergeCell ref="B81:B83"/>
    <mergeCell ref="C81:I81"/>
    <mergeCell ref="C82:C83"/>
    <mergeCell ref="D82:D83"/>
    <mergeCell ref="E82:F82"/>
    <mergeCell ref="G82:G83"/>
    <mergeCell ref="H82:H83"/>
    <mergeCell ref="I82:I83"/>
    <mergeCell ref="B44:B46"/>
    <mergeCell ref="C44:I44"/>
    <mergeCell ref="C45:C46"/>
    <mergeCell ref="D45:D46"/>
    <mergeCell ref="E45:F45"/>
    <mergeCell ref="G45:G46"/>
    <mergeCell ref="H45:H46"/>
    <mergeCell ref="I45:I46"/>
  </mergeCells>
  <pageMargins left="0.19" right="0.24" top="0.27" bottom="0.75" header="0.3" footer="0.3"/>
  <pageSetup paperSize="9" scale="38" orientation="landscape" r:id="rId1"/>
  <rowBreaks count="7" manualBreakCount="7">
    <brk id="39" max="16383" man="1"/>
    <brk id="188" max="11" man="1"/>
    <brk id="260" max="11" man="1"/>
    <brk id="333" max="11" man="1"/>
    <brk id="368" max="11" man="1"/>
    <brk id="405" max="11" man="1"/>
    <brk id="479" max="11" man="1"/>
  </rowBreaks>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AF576"/>
  <sheetViews>
    <sheetView showGridLines="0" view="pageBreakPreview" topLeftCell="A25" zoomScaleNormal="90" zoomScaleSheetLayoutView="100" workbookViewId="0">
      <selection activeCell="O20" sqref="O20"/>
    </sheetView>
  </sheetViews>
  <sheetFormatPr defaultColWidth="9.109375" defaultRowHeight="13.2" x14ac:dyDescent="0.3"/>
  <cols>
    <col min="1" max="1" width="5.88671875" style="155" customWidth="1"/>
    <col min="2" max="2" width="43.5546875" style="191" customWidth="1"/>
    <col min="3" max="5" width="16.33203125" style="140" customWidth="1"/>
    <col min="6" max="6" width="18.6640625" style="140" customWidth="1"/>
    <col min="7" max="8" width="17.6640625" style="140" customWidth="1"/>
    <col min="9" max="9" width="18.6640625" style="140" customWidth="1"/>
    <col min="10" max="10" width="17.6640625" style="140" customWidth="1"/>
    <col min="11" max="11" width="16.88671875" style="251" customWidth="1"/>
    <col min="12" max="12" width="17.44140625" style="140" customWidth="1"/>
    <col min="13" max="13" width="14.6640625" style="140" customWidth="1"/>
    <col min="14" max="14" width="13.44140625" style="140" customWidth="1"/>
    <col min="15" max="16" width="16.44140625" style="140" customWidth="1"/>
    <col min="17" max="17" width="14.6640625" style="140" customWidth="1"/>
    <col min="18" max="18" width="16.44140625" style="140" customWidth="1"/>
    <col min="19" max="19" width="14.88671875" style="140" customWidth="1"/>
    <col min="20" max="20" width="16" style="140" customWidth="1"/>
    <col min="21" max="21" width="15.6640625" style="140" customWidth="1"/>
    <col min="22" max="22" width="11.44140625" style="140" customWidth="1"/>
    <col min="23" max="16384" width="9.109375" style="140"/>
  </cols>
  <sheetData>
    <row r="1" spans="1:32" ht="14.25" customHeight="1" x14ac:dyDescent="0.3">
      <c r="B1" s="140"/>
    </row>
    <row r="2" spans="1:32" ht="14.25" customHeight="1" x14ac:dyDescent="0.3">
      <c r="B2" s="671" t="s">
        <v>422</v>
      </c>
      <c r="C2" s="672"/>
      <c r="D2" s="672"/>
      <c r="E2" s="672"/>
      <c r="F2" s="672"/>
      <c r="G2" s="672"/>
      <c r="H2" s="672"/>
      <c r="I2" s="672"/>
    </row>
    <row r="3" spans="1:32" ht="14.25" customHeight="1" x14ac:dyDescent="0.3">
      <c r="B3" s="888" t="s">
        <v>423</v>
      </c>
      <c r="C3" s="888"/>
      <c r="D3" s="888"/>
      <c r="E3" s="888"/>
      <c r="F3" s="888"/>
      <c r="G3" s="888"/>
      <c r="H3" s="888"/>
      <c r="I3" s="888"/>
      <c r="J3" s="888"/>
      <c r="K3" s="888"/>
    </row>
    <row r="4" spans="1:32" ht="14.25" customHeight="1" thickBot="1" x14ac:dyDescent="0.35">
      <c r="H4" s="142"/>
      <c r="M4" s="128"/>
    </row>
    <row r="5" spans="1:32" ht="14.25" customHeight="1" thickBot="1" x14ac:dyDescent="0.35">
      <c r="B5" s="220" t="s">
        <v>90</v>
      </c>
      <c r="I5" s="891" t="s">
        <v>204</v>
      </c>
      <c r="J5" s="891"/>
      <c r="K5" s="891"/>
      <c r="M5" s="128"/>
    </row>
    <row r="6" spans="1:32" s="131" customFormat="1" ht="20.399999999999999" customHeight="1" thickBot="1" x14ac:dyDescent="0.35">
      <c r="A6" s="243"/>
      <c r="B6" s="925" t="s">
        <v>424</v>
      </c>
      <c r="C6" s="963">
        <v>2022</v>
      </c>
      <c r="D6" s="964"/>
      <c r="E6" s="964"/>
      <c r="F6" s="964"/>
      <c r="G6" s="964"/>
      <c r="H6" s="964"/>
      <c r="I6" s="964"/>
      <c r="J6" s="964"/>
      <c r="K6" s="965"/>
      <c r="M6" s="972"/>
      <c r="N6" s="972"/>
      <c r="O6" s="972"/>
      <c r="P6" s="972"/>
      <c r="Q6" s="972"/>
      <c r="R6" s="972"/>
      <c r="S6" s="972"/>
      <c r="T6" s="972"/>
      <c r="U6" s="972"/>
    </row>
    <row r="7" spans="1:32" s="131" customFormat="1" ht="20.399999999999999" customHeight="1" thickBot="1" x14ac:dyDescent="0.35">
      <c r="A7" s="219"/>
      <c r="B7" s="926"/>
      <c r="C7" s="854" t="s">
        <v>100</v>
      </c>
      <c r="D7" s="854" t="s">
        <v>101</v>
      </c>
      <c r="E7" s="857" t="s">
        <v>102</v>
      </c>
      <c r="F7" s="858"/>
      <c r="G7" s="854" t="s">
        <v>103</v>
      </c>
      <c r="H7" s="854" t="s">
        <v>104</v>
      </c>
      <c r="I7" s="897" t="s">
        <v>314</v>
      </c>
      <c r="J7" s="975" t="s">
        <v>90</v>
      </c>
      <c r="K7" s="947" t="s">
        <v>391</v>
      </c>
      <c r="M7" s="127"/>
      <c r="N7" s="127"/>
      <c r="O7" s="972"/>
      <c r="P7" s="972"/>
      <c r="Q7" s="972"/>
      <c r="R7" s="972"/>
      <c r="S7" s="949"/>
      <c r="T7" s="949"/>
      <c r="U7" s="949"/>
    </row>
    <row r="8" spans="1:32" s="131" customFormat="1" ht="28.2" customHeight="1" thickBot="1" x14ac:dyDescent="0.35">
      <c r="A8" s="219"/>
      <c r="B8" s="927"/>
      <c r="C8" s="973"/>
      <c r="D8" s="973"/>
      <c r="E8" s="507" t="s">
        <v>392</v>
      </c>
      <c r="F8" s="507" t="s">
        <v>393</v>
      </c>
      <c r="G8" s="973"/>
      <c r="H8" s="973"/>
      <c r="I8" s="931"/>
      <c r="J8" s="976"/>
      <c r="K8" s="974"/>
      <c r="M8" s="127"/>
      <c r="N8" s="127"/>
      <c r="O8" s="203"/>
      <c r="P8" s="203"/>
      <c r="Q8" s="972"/>
      <c r="R8" s="972"/>
      <c r="S8" s="949"/>
      <c r="T8" s="949"/>
      <c r="U8" s="949"/>
    </row>
    <row r="9" spans="1:32" s="131" customFormat="1" ht="18" customHeight="1" x14ac:dyDescent="0.3">
      <c r="A9" s="242"/>
      <c r="B9" s="508" t="s">
        <v>86</v>
      </c>
      <c r="C9" s="509">
        <f t="shared" ref="C9:H16" si="0">+C46+C83+C120+C157+C194+C231+C268+C306+C343+C380+C417+C454+C491+C528</f>
        <v>20131707.838903956</v>
      </c>
      <c r="D9" s="509">
        <f t="shared" si="0"/>
        <v>4300871.3149471935</v>
      </c>
      <c r="E9" s="509">
        <f t="shared" si="0"/>
        <v>2619984.7823577849</v>
      </c>
      <c r="F9" s="509">
        <f t="shared" si="0"/>
        <v>62832807.60138914</v>
      </c>
      <c r="G9" s="509">
        <f t="shared" si="0"/>
        <v>18392570.72912069</v>
      </c>
      <c r="H9" s="509">
        <f t="shared" si="0"/>
        <v>13832234.923356963</v>
      </c>
      <c r="I9" s="510">
        <f>I380</f>
        <v>8063134.4305600002</v>
      </c>
      <c r="J9" s="511">
        <f>SUM(C9:I9)</f>
        <v>130173311.62063572</v>
      </c>
      <c r="K9" s="512">
        <f t="shared" ref="K9:K16" si="1">+K46+K83+K120+K157+K194+K231+K268+K306+K343+K380+K417+K454+K491+K528</f>
        <v>2858687.75208</v>
      </c>
      <c r="L9" s="219"/>
      <c r="M9" s="252"/>
      <c r="N9" s="128"/>
      <c r="O9" s="128"/>
      <c r="P9" s="128"/>
      <c r="Q9" s="128"/>
      <c r="R9" s="128"/>
      <c r="S9" s="128"/>
      <c r="T9" s="128"/>
      <c r="U9" s="252"/>
      <c r="V9" s="130"/>
      <c r="W9" s="130"/>
      <c r="X9" s="130"/>
      <c r="Y9" s="130"/>
      <c r="Z9" s="130"/>
      <c r="AA9" s="130"/>
      <c r="AB9" s="130"/>
      <c r="AC9" s="130"/>
      <c r="AD9" s="130"/>
      <c r="AE9" s="130"/>
      <c r="AF9" s="130"/>
    </row>
    <row r="10" spans="1:32" s="131" customFormat="1" ht="18" customHeight="1" x14ac:dyDescent="0.3">
      <c r="A10" s="242"/>
      <c r="B10" s="513" t="s">
        <v>421</v>
      </c>
      <c r="C10" s="490">
        <f t="shared" si="0"/>
        <v>-241837.69171920698</v>
      </c>
      <c r="D10" s="490">
        <f t="shared" si="0"/>
        <v>-65274.379898899999</v>
      </c>
      <c r="E10" s="490">
        <f t="shared" si="0"/>
        <v>0</v>
      </c>
      <c r="F10" s="490">
        <f t="shared" si="0"/>
        <v>-31327.760920000001</v>
      </c>
      <c r="G10" s="490">
        <f t="shared" si="0"/>
        <v>-13983.01282</v>
      </c>
      <c r="H10" s="490">
        <f t="shared" si="0"/>
        <v>-207851.42167766913</v>
      </c>
      <c r="I10" s="492">
        <f t="shared" ref="I10:I21" si="2">I381</f>
        <v>0</v>
      </c>
      <c r="J10" s="495">
        <f t="shared" ref="J10:J22" si="3">SUM(C10:I10)</f>
        <v>-560274.26703577605</v>
      </c>
      <c r="K10" s="514">
        <f t="shared" si="1"/>
        <v>0</v>
      </c>
      <c r="L10" s="219"/>
      <c r="M10" s="252"/>
      <c r="N10" s="128"/>
      <c r="O10" s="128"/>
      <c r="P10" s="128"/>
      <c r="Q10" s="128"/>
      <c r="R10" s="128"/>
      <c r="S10" s="128"/>
      <c r="T10" s="128"/>
      <c r="U10" s="252"/>
      <c r="V10" s="130"/>
      <c r="W10" s="130"/>
      <c r="X10" s="130"/>
      <c r="Y10" s="130"/>
      <c r="Z10" s="130"/>
      <c r="AA10" s="130"/>
      <c r="AB10" s="130"/>
      <c r="AC10" s="130"/>
      <c r="AD10" s="130"/>
      <c r="AE10" s="130"/>
      <c r="AF10" s="130"/>
    </row>
    <row r="11" spans="1:32" s="131" customFormat="1" ht="18" customHeight="1" x14ac:dyDescent="0.3">
      <c r="A11" s="242"/>
      <c r="B11" s="513" t="s">
        <v>396</v>
      </c>
      <c r="C11" s="490">
        <f t="shared" si="0"/>
        <v>-5735902.3858779995</v>
      </c>
      <c r="D11" s="490">
        <f t="shared" si="0"/>
        <v>-46964.213609999984</v>
      </c>
      <c r="E11" s="490">
        <f t="shared" si="0"/>
        <v>-7035.5978783999999</v>
      </c>
      <c r="F11" s="490">
        <f t="shared" si="0"/>
        <v>-1393577.219277998</v>
      </c>
      <c r="G11" s="490">
        <f t="shared" si="0"/>
        <v>1362.2178200000001</v>
      </c>
      <c r="H11" s="490">
        <f t="shared" si="0"/>
        <v>-851989.38873999973</v>
      </c>
      <c r="I11" s="492">
        <f t="shared" si="2"/>
        <v>0</v>
      </c>
      <c r="J11" s="495">
        <f t="shared" si="3"/>
        <v>-8034106.5875643976</v>
      </c>
      <c r="K11" s="514">
        <f t="shared" si="1"/>
        <v>0</v>
      </c>
      <c r="L11" s="219"/>
      <c r="M11" s="252"/>
      <c r="N11" s="128"/>
      <c r="O11" s="128"/>
      <c r="P11" s="128"/>
      <c r="Q11" s="128"/>
      <c r="R11" s="128"/>
      <c r="S11" s="128"/>
      <c r="T11" s="128"/>
      <c r="U11" s="252"/>
      <c r="V11" s="130"/>
      <c r="W11" s="130"/>
      <c r="X11" s="130"/>
      <c r="Y11" s="130"/>
      <c r="Z11" s="130"/>
      <c r="AA11" s="130"/>
      <c r="AB11" s="130"/>
      <c r="AC11" s="130"/>
      <c r="AD11" s="130"/>
      <c r="AE11" s="130"/>
      <c r="AF11" s="130"/>
    </row>
    <row r="12" spans="1:32" s="131" customFormat="1" ht="18" customHeight="1" x14ac:dyDescent="0.3">
      <c r="A12" s="242"/>
      <c r="B12" s="515" t="s">
        <v>397</v>
      </c>
      <c r="C12" s="498">
        <f t="shared" si="0"/>
        <v>-10393302.007692752</v>
      </c>
      <c r="D12" s="498">
        <f t="shared" si="0"/>
        <v>-2942271.7776981099</v>
      </c>
      <c r="E12" s="498">
        <f t="shared" si="0"/>
        <v>-161114.06876799077</v>
      </c>
      <c r="F12" s="498">
        <f t="shared" si="0"/>
        <v>-1124656.8834694594</v>
      </c>
      <c r="G12" s="498">
        <f t="shared" si="0"/>
        <v>-678179.85820312006</v>
      </c>
      <c r="H12" s="498">
        <f t="shared" si="0"/>
        <v>-8071154.8270134702</v>
      </c>
      <c r="I12" s="499">
        <f t="shared" si="2"/>
        <v>-168490.62036999999</v>
      </c>
      <c r="J12" s="500">
        <f t="shared" si="3"/>
        <v>-23539170.043214902</v>
      </c>
      <c r="K12" s="516">
        <f t="shared" si="1"/>
        <v>-515523.75326999999</v>
      </c>
      <c r="L12" s="219"/>
      <c r="M12" s="252"/>
      <c r="N12" s="128"/>
      <c r="O12" s="128"/>
      <c r="P12" s="128"/>
      <c r="Q12" s="128"/>
      <c r="R12" s="128"/>
      <c r="S12" s="128"/>
      <c r="T12" s="128"/>
      <c r="U12" s="252"/>
      <c r="V12" s="130"/>
      <c r="W12" s="130"/>
      <c r="X12" s="130"/>
      <c r="Y12" s="130"/>
      <c r="Z12" s="130"/>
      <c r="AA12" s="130"/>
      <c r="AB12" s="130"/>
      <c r="AC12" s="130"/>
      <c r="AD12" s="130"/>
      <c r="AE12" s="130"/>
      <c r="AF12" s="130"/>
    </row>
    <row r="13" spans="1:32" s="131" customFormat="1" ht="18" customHeight="1" x14ac:dyDescent="0.3">
      <c r="A13" s="242"/>
      <c r="B13" s="536" t="s">
        <v>398</v>
      </c>
      <c r="C13" s="340">
        <f t="shared" si="0"/>
        <v>3760665.7536139963</v>
      </c>
      <c r="D13" s="340">
        <f t="shared" si="0"/>
        <v>1246360.943740184</v>
      </c>
      <c r="E13" s="340">
        <f t="shared" si="0"/>
        <v>2451835.1157113942</v>
      </c>
      <c r="F13" s="340">
        <f t="shared" si="0"/>
        <v>60283245.737721689</v>
      </c>
      <c r="G13" s="340">
        <f t="shared" si="0"/>
        <v>17701770.075917572</v>
      </c>
      <c r="H13" s="340">
        <f t="shared" si="0"/>
        <v>4701239.2859258233</v>
      </c>
      <c r="I13" s="535">
        <f t="shared" si="2"/>
        <v>7894643.8101900006</v>
      </c>
      <c r="J13" s="171">
        <f t="shared" si="3"/>
        <v>98039760.722820669</v>
      </c>
      <c r="K13" s="537">
        <f t="shared" si="1"/>
        <v>2343163.9988099998</v>
      </c>
      <c r="L13" s="219"/>
      <c r="M13" s="252"/>
      <c r="N13" s="128"/>
      <c r="O13" s="128"/>
      <c r="P13" s="128"/>
      <c r="Q13" s="128"/>
      <c r="R13" s="128"/>
      <c r="S13" s="128"/>
      <c r="T13" s="128"/>
      <c r="U13" s="252"/>
      <c r="V13" s="130"/>
      <c r="W13" s="130"/>
      <c r="X13" s="130"/>
      <c r="Y13" s="130"/>
      <c r="Z13" s="130"/>
      <c r="AA13" s="130"/>
      <c r="AB13" s="130"/>
      <c r="AC13" s="130"/>
      <c r="AD13" s="130"/>
      <c r="AE13" s="130"/>
      <c r="AF13" s="130"/>
    </row>
    <row r="14" spans="1:32" s="131" customFormat="1" ht="18" customHeight="1" x14ac:dyDescent="0.3">
      <c r="A14" s="242"/>
      <c r="B14" s="517" t="s">
        <v>425</v>
      </c>
      <c r="C14" s="504">
        <f t="shared" si="0"/>
        <v>-560571.98241954844</v>
      </c>
      <c r="D14" s="504">
        <f t="shared" si="0"/>
        <v>-22989.363265064181</v>
      </c>
      <c r="E14" s="504">
        <f t="shared" si="0"/>
        <v>-41271.48870060491</v>
      </c>
      <c r="F14" s="504">
        <f t="shared" si="0"/>
        <v>-1761671.6995329068</v>
      </c>
      <c r="G14" s="504">
        <f t="shared" si="0"/>
        <v>1318901.1800162951</v>
      </c>
      <c r="H14" s="504">
        <f t="shared" si="0"/>
        <v>-484831.10668771242</v>
      </c>
      <c r="I14" s="505">
        <f t="shared" si="2"/>
        <v>-492728.89569999999</v>
      </c>
      <c r="J14" s="506">
        <f t="shared" si="3"/>
        <v>-2045163.3562895416</v>
      </c>
      <c r="K14" s="518">
        <f t="shared" si="1"/>
        <v>308726.62900000002</v>
      </c>
      <c r="L14" s="219"/>
      <c r="M14" s="252"/>
      <c r="N14" s="128"/>
      <c r="O14" s="128"/>
      <c r="P14" s="128"/>
      <c r="Q14" s="128"/>
      <c r="R14" s="128"/>
      <c r="S14" s="128"/>
      <c r="T14" s="128"/>
      <c r="U14" s="252"/>
      <c r="V14" s="130"/>
      <c r="W14" s="130"/>
      <c r="X14" s="130"/>
      <c r="Y14" s="130"/>
      <c r="Z14" s="130"/>
      <c r="AA14" s="130"/>
      <c r="AB14" s="130"/>
      <c r="AC14" s="130"/>
      <c r="AD14" s="130"/>
      <c r="AE14" s="130"/>
      <c r="AF14" s="130"/>
    </row>
    <row r="15" spans="1:32" s="131" customFormat="1" ht="18" customHeight="1" x14ac:dyDescent="0.3">
      <c r="A15" s="242"/>
      <c r="B15" s="536" t="s">
        <v>400</v>
      </c>
      <c r="C15" s="340">
        <f t="shared" si="0"/>
        <v>3200093.7711944482</v>
      </c>
      <c r="D15" s="340">
        <f t="shared" si="0"/>
        <v>1223371.5804751199</v>
      </c>
      <c r="E15" s="340">
        <f t="shared" si="0"/>
        <v>2410563.6270107897</v>
      </c>
      <c r="F15" s="340">
        <f t="shared" si="0"/>
        <v>58521574.038188763</v>
      </c>
      <c r="G15" s="340">
        <f t="shared" si="0"/>
        <v>19020671.255933866</v>
      </c>
      <c r="H15" s="340">
        <f t="shared" si="0"/>
        <v>4216408.1792381108</v>
      </c>
      <c r="I15" s="535">
        <f t="shared" si="2"/>
        <v>7401914.9144900003</v>
      </c>
      <c r="J15" s="171">
        <f t="shared" si="3"/>
        <v>95994597.366531089</v>
      </c>
      <c r="K15" s="537">
        <f t="shared" si="1"/>
        <v>2651890.62781</v>
      </c>
      <c r="L15" s="219"/>
      <c r="M15" s="252"/>
      <c r="N15" s="128"/>
      <c r="O15" s="128"/>
      <c r="P15" s="128"/>
      <c r="Q15" s="128"/>
      <c r="R15" s="128"/>
      <c r="S15" s="128"/>
      <c r="T15" s="128"/>
      <c r="U15" s="252"/>
      <c r="V15" s="130"/>
      <c r="W15" s="130"/>
      <c r="X15" s="130"/>
      <c r="Y15" s="130"/>
      <c r="Z15" s="130"/>
      <c r="AA15" s="130"/>
      <c r="AB15" s="130"/>
      <c r="AC15" s="130"/>
      <c r="AD15" s="130"/>
      <c r="AE15" s="130"/>
      <c r="AF15" s="130"/>
    </row>
    <row r="16" spans="1:32" s="131" customFormat="1" ht="18" customHeight="1" x14ac:dyDescent="0.3">
      <c r="A16" s="242"/>
      <c r="B16" s="519"/>
      <c r="C16" s="501">
        <f t="shared" si="0"/>
        <v>0</v>
      </c>
      <c r="D16" s="501">
        <f t="shared" si="0"/>
        <v>0</v>
      </c>
      <c r="E16" s="501">
        <f t="shared" si="0"/>
        <v>0</v>
      </c>
      <c r="F16" s="501">
        <f t="shared" si="0"/>
        <v>0</v>
      </c>
      <c r="G16" s="501">
        <f t="shared" si="0"/>
        <v>0</v>
      </c>
      <c r="H16" s="501">
        <f t="shared" si="0"/>
        <v>0</v>
      </c>
      <c r="I16" s="502">
        <f t="shared" si="2"/>
        <v>0</v>
      </c>
      <c r="J16" s="503">
        <f t="shared" si="3"/>
        <v>0</v>
      </c>
      <c r="K16" s="520">
        <f t="shared" si="1"/>
        <v>0</v>
      </c>
      <c r="L16" s="219"/>
      <c r="M16" s="252"/>
      <c r="N16" s="128"/>
      <c r="O16" s="128"/>
      <c r="P16" s="252"/>
      <c r="Q16" s="252"/>
      <c r="R16" s="252"/>
      <c r="S16" s="252"/>
      <c r="T16" s="252"/>
      <c r="U16" s="252"/>
      <c r="W16" s="130"/>
      <c r="X16" s="130"/>
      <c r="Y16" s="130"/>
      <c r="Z16" s="130"/>
      <c r="AA16" s="130"/>
      <c r="AB16" s="130"/>
      <c r="AC16" s="130"/>
      <c r="AD16" s="130"/>
      <c r="AE16" s="130"/>
      <c r="AF16" s="130"/>
    </row>
    <row r="17" spans="1:32" s="131" customFormat="1" ht="18" customHeight="1" x14ac:dyDescent="0.3">
      <c r="A17" s="242"/>
      <c r="B17" s="513" t="s">
        <v>401</v>
      </c>
      <c r="C17" s="490">
        <f>SUM(C18:C20)</f>
        <v>-3500388.9558417005</v>
      </c>
      <c r="D17" s="490">
        <f t="shared" ref="D17:K17" si="4">SUM(D18:D20)</f>
        <v>-1054385.0232770664</v>
      </c>
      <c r="E17" s="490">
        <f t="shared" si="4"/>
        <v>-1930889.4201954831</v>
      </c>
      <c r="F17" s="490">
        <f t="shared" si="4"/>
        <v>-45563970.154236309</v>
      </c>
      <c r="G17" s="490">
        <f t="shared" si="4"/>
        <v>-23246694.199266404</v>
      </c>
      <c r="H17" s="490">
        <f t="shared" si="4"/>
        <v>-2955643.818857274</v>
      </c>
      <c r="I17" s="492">
        <f t="shared" si="4"/>
        <v>-2653771.08916</v>
      </c>
      <c r="J17" s="495">
        <f t="shared" si="3"/>
        <v>-80905742.660834223</v>
      </c>
      <c r="K17" s="514">
        <f t="shared" si="4"/>
        <v>-3122962.2842717399</v>
      </c>
      <c r="L17" s="219"/>
      <c r="M17" s="252"/>
      <c r="N17" s="128"/>
      <c r="O17" s="128"/>
      <c r="P17" s="252"/>
      <c r="Q17" s="252"/>
      <c r="R17" s="252"/>
      <c r="S17" s="252"/>
      <c r="T17" s="252"/>
      <c r="U17" s="252"/>
      <c r="V17" s="130"/>
      <c r="W17" s="130"/>
      <c r="X17" s="130"/>
      <c r="Y17" s="130"/>
      <c r="Z17" s="130"/>
      <c r="AA17" s="130"/>
      <c r="AB17" s="130"/>
      <c r="AC17" s="130"/>
      <c r="AD17" s="130"/>
      <c r="AE17" s="130"/>
      <c r="AF17" s="130"/>
    </row>
    <row r="18" spans="1:32" s="131" customFormat="1" ht="32.4" customHeight="1" x14ac:dyDescent="0.3">
      <c r="A18" s="242"/>
      <c r="B18" s="513" t="s">
        <v>402</v>
      </c>
      <c r="C18" s="490">
        <f t="shared" ref="C18:H21" si="5">+C55+C92+C129+C166+C203+C240+C277+C315+C352+C389+C426+C463+C500+C537</f>
        <v>-2160195.7411632594</v>
      </c>
      <c r="D18" s="490">
        <f t="shared" si="5"/>
        <v>-421955.41165764775</v>
      </c>
      <c r="E18" s="490">
        <f t="shared" si="5"/>
        <v>-1187863.7506511447</v>
      </c>
      <c r="F18" s="490">
        <f t="shared" si="5"/>
        <v>-34200950.439590678</v>
      </c>
      <c r="G18" s="490">
        <f t="shared" si="5"/>
        <v>-20356001.396807365</v>
      </c>
      <c r="H18" s="490">
        <f t="shared" si="5"/>
        <v>-1759864.3925400972</v>
      </c>
      <c r="I18" s="492">
        <f t="shared" si="2"/>
        <v>-1319977.20417</v>
      </c>
      <c r="J18" s="495">
        <f t="shared" si="3"/>
        <v>-61406808.336580195</v>
      </c>
      <c r="K18" s="514">
        <f>+K55+K92+K129+K166+K203+K240+K277+K315+K352+K389+K426+K463+K500+K537</f>
        <v>-2461371.7328417399</v>
      </c>
      <c r="L18" s="219"/>
      <c r="M18" s="252"/>
      <c r="N18" s="128"/>
      <c r="O18" s="128"/>
      <c r="P18" s="252"/>
      <c r="Q18" s="252"/>
      <c r="R18" s="252"/>
      <c r="S18" s="252"/>
      <c r="T18" s="252"/>
      <c r="U18" s="252"/>
      <c r="V18" s="130"/>
      <c r="W18" s="130"/>
      <c r="X18" s="130"/>
      <c r="Y18" s="130"/>
      <c r="Z18" s="130"/>
      <c r="AA18" s="130"/>
      <c r="AB18" s="130"/>
      <c r="AC18" s="130"/>
      <c r="AD18" s="130"/>
      <c r="AE18" s="130"/>
      <c r="AF18" s="130"/>
    </row>
    <row r="19" spans="1:32" s="131" customFormat="1" ht="18" customHeight="1" x14ac:dyDescent="0.3">
      <c r="A19" s="242"/>
      <c r="B19" s="513" t="s">
        <v>403</v>
      </c>
      <c r="C19" s="490">
        <f t="shared" si="5"/>
        <v>-494207.09669873875</v>
      </c>
      <c r="D19" s="490">
        <f t="shared" si="5"/>
        <v>-169770.22577633426</v>
      </c>
      <c r="E19" s="490">
        <f t="shared" si="5"/>
        <v>-64442.338983706344</v>
      </c>
      <c r="F19" s="490">
        <f t="shared" si="5"/>
        <v>-7115968.5462476853</v>
      </c>
      <c r="G19" s="490">
        <f t="shared" si="5"/>
        <v>-1384913.5931142725</v>
      </c>
      <c r="H19" s="490">
        <f t="shared" si="5"/>
        <v>-571963.30257351033</v>
      </c>
      <c r="I19" s="492">
        <f t="shared" si="2"/>
        <v>-1225100.48688</v>
      </c>
      <c r="J19" s="495">
        <f t="shared" si="3"/>
        <v>-11026365.590274246</v>
      </c>
      <c r="K19" s="514">
        <f>+K56+K93+K130+K167+K204+K241+K278+K316+K353+K390+K427+K464+K501+K538</f>
        <v>-661590.55142999999</v>
      </c>
      <c r="L19" s="219"/>
      <c r="M19" s="252"/>
      <c r="N19" s="128"/>
      <c r="O19" s="128"/>
      <c r="P19" s="252"/>
      <c r="Q19" s="252"/>
      <c r="R19" s="252"/>
      <c r="S19" s="252"/>
      <c r="T19" s="252"/>
      <c r="U19" s="252"/>
      <c r="V19" s="130"/>
      <c r="W19" s="130"/>
      <c r="X19" s="130"/>
      <c r="Y19" s="130"/>
      <c r="Z19" s="130"/>
      <c r="AA19" s="130"/>
      <c r="AB19" s="130"/>
      <c r="AC19" s="130"/>
      <c r="AD19" s="130"/>
      <c r="AE19" s="130"/>
      <c r="AF19" s="130"/>
    </row>
    <row r="20" spans="1:32" s="131" customFormat="1" ht="18" customHeight="1" x14ac:dyDescent="0.3">
      <c r="A20" s="242"/>
      <c r="B20" s="515" t="s">
        <v>404</v>
      </c>
      <c r="C20" s="498">
        <f t="shared" si="5"/>
        <v>-845986.11797970277</v>
      </c>
      <c r="D20" s="498">
        <f t="shared" si="5"/>
        <v>-462659.38584308443</v>
      </c>
      <c r="E20" s="498">
        <f t="shared" si="5"/>
        <v>-678583.33056063193</v>
      </c>
      <c r="F20" s="498">
        <f t="shared" si="5"/>
        <v>-4247051.1683979472</v>
      </c>
      <c r="G20" s="498">
        <f t="shared" si="5"/>
        <v>-1505779.2093447684</v>
      </c>
      <c r="H20" s="498">
        <f t="shared" si="5"/>
        <v>-623816.12374366622</v>
      </c>
      <c r="I20" s="499">
        <f t="shared" si="2"/>
        <v>-108693.39810999999</v>
      </c>
      <c r="J20" s="500">
        <f t="shared" si="3"/>
        <v>-8472568.7339798026</v>
      </c>
      <c r="K20" s="516">
        <f>+K57+K94+K131+K168+K205+K242+K279+K317+K354+K391+K428+K465+K502+K539</f>
        <v>0</v>
      </c>
      <c r="L20" s="219"/>
      <c r="M20" s="252"/>
      <c r="N20" s="128"/>
      <c r="O20" s="128"/>
      <c r="P20" s="252"/>
      <c r="Q20" s="252"/>
      <c r="R20" s="252"/>
      <c r="S20" s="252"/>
      <c r="T20" s="252"/>
      <c r="U20" s="252"/>
      <c r="V20" s="130"/>
      <c r="W20" s="130"/>
      <c r="X20" s="130"/>
      <c r="Y20" s="130"/>
      <c r="Z20" s="130"/>
      <c r="AA20" s="130"/>
      <c r="AB20" s="130"/>
      <c r="AC20" s="130"/>
      <c r="AD20" s="130"/>
      <c r="AE20" s="130"/>
      <c r="AF20" s="130"/>
    </row>
    <row r="21" spans="1:32" s="127" customFormat="1" ht="18" customHeight="1" x14ac:dyDescent="0.3">
      <c r="A21" s="225"/>
      <c r="B21" s="536" t="s">
        <v>405</v>
      </c>
      <c r="C21" s="340">
        <f t="shared" si="5"/>
        <v>-300295.18464725325</v>
      </c>
      <c r="D21" s="340">
        <f t="shared" si="5"/>
        <v>168986.5571980534</v>
      </c>
      <c r="E21" s="340">
        <f t="shared" si="5"/>
        <v>479674.20681530639</v>
      </c>
      <c r="F21" s="340">
        <f t="shared" si="5"/>
        <v>12957603.883952465</v>
      </c>
      <c r="G21" s="340">
        <f t="shared" si="5"/>
        <v>-4226022.9433325361</v>
      </c>
      <c r="H21" s="340">
        <f t="shared" si="5"/>
        <v>1260764.3603808368</v>
      </c>
      <c r="I21" s="535">
        <f t="shared" si="2"/>
        <v>4748143.8253300004</v>
      </c>
      <c r="J21" s="171">
        <f>SUM(C21:I21)</f>
        <v>15088854.705696873</v>
      </c>
      <c r="K21" s="537">
        <f>+K58+K95+K132+K169+K206+K243+K280+K318+K355+K392+K429+K466+K503+K540</f>
        <v>-471071.65646173991</v>
      </c>
      <c r="L21" s="219"/>
      <c r="M21" s="252"/>
      <c r="N21" s="128"/>
      <c r="O21" s="128"/>
      <c r="P21" s="252"/>
      <c r="Q21" s="252"/>
      <c r="R21" s="252"/>
      <c r="S21" s="252"/>
      <c r="T21" s="252"/>
      <c r="U21" s="252"/>
      <c r="V21" s="130"/>
      <c r="W21" s="130"/>
      <c r="X21" s="130"/>
      <c r="Y21" s="130"/>
      <c r="Z21" s="130"/>
      <c r="AA21" s="130"/>
      <c r="AB21" s="130"/>
      <c r="AC21" s="130"/>
      <c r="AD21" s="130"/>
      <c r="AE21" s="130"/>
      <c r="AF21" s="130"/>
    </row>
    <row r="22" spans="1:32" s="131" customFormat="1" ht="18" customHeight="1" x14ac:dyDescent="0.3">
      <c r="A22" s="242"/>
      <c r="B22" s="519"/>
      <c r="C22" s="491"/>
      <c r="D22" s="491"/>
      <c r="E22" s="491"/>
      <c r="F22" s="491"/>
      <c r="G22" s="491"/>
      <c r="H22" s="491"/>
      <c r="I22" s="491"/>
      <c r="J22" s="503">
        <f t="shared" si="3"/>
        <v>0</v>
      </c>
      <c r="K22" s="520">
        <f>+K59+K96+K133+K170+K207+K244+K281+K319+K356+K393+K430+K467+K504+K541</f>
        <v>0</v>
      </c>
      <c r="L22" s="219"/>
      <c r="M22" s="252"/>
      <c r="N22" s="128"/>
      <c r="O22" s="128"/>
      <c r="P22" s="252"/>
      <c r="Q22" s="252"/>
      <c r="R22" s="252"/>
      <c r="S22" s="252"/>
      <c r="T22" s="252"/>
      <c r="U22" s="252"/>
      <c r="W22" s="130"/>
      <c r="X22" s="130"/>
      <c r="Y22" s="130"/>
      <c r="Z22" s="130"/>
      <c r="AA22" s="130"/>
      <c r="AB22" s="130"/>
      <c r="AC22" s="130"/>
      <c r="AD22" s="130"/>
      <c r="AE22" s="130"/>
      <c r="AF22" s="130"/>
    </row>
    <row r="23" spans="1:32" s="131" customFormat="1" ht="18" customHeight="1" x14ac:dyDescent="0.3">
      <c r="A23" s="242"/>
      <c r="B23" s="532" t="s">
        <v>406</v>
      </c>
      <c r="C23" s="491"/>
      <c r="D23" s="491"/>
      <c r="E23" s="491"/>
      <c r="F23" s="491"/>
      <c r="G23" s="491"/>
      <c r="H23" s="491"/>
      <c r="I23" s="491"/>
      <c r="J23" s="533">
        <f t="shared" ref="J23:J28" si="6">+I60+I97+I134+I171+I208+I245+I282+I320+I357+J394+I431+I468+I505+I542</f>
        <v>36124441.132857248</v>
      </c>
      <c r="K23" s="538">
        <f>+K394</f>
        <v>1574141.28269</v>
      </c>
      <c r="L23" s="219"/>
      <c r="M23" s="252"/>
      <c r="N23" s="128"/>
      <c r="O23" s="128"/>
      <c r="P23" s="252"/>
      <c r="Q23" s="252"/>
      <c r="R23" s="252"/>
      <c r="S23" s="252"/>
      <c r="T23" s="252"/>
      <c r="U23" s="252"/>
      <c r="W23" s="130"/>
      <c r="X23" s="130"/>
      <c r="Y23" s="130"/>
      <c r="Z23" s="130"/>
      <c r="AA23" s="130"/>
      <c r="AB23" s="130"/>
      <c r="AC23" s="130"/>
      <c r="AD23" s="130"/>
      <c r="AE23" s="130"/>
      <c r="AF23" s="130"/>
    </row>
    <row r="24" spans="1:32" s="131" customFormat="1" ht="18" customHeight="1" x14ac:dyDescent="0.3">
      <c r="A24" s="242"/>
      <c r="B24" s="513" t="s">
        <v>407</v>
      </c>
      <c r="C24" s="487"/>
      <c r="D24" s="487"/>
      <c r="E24" s="488"/>
      <c r="F24" s="487"/>
      <c r="G24" s="487"/>
      <c r="H24" s="487"/>
      <c r="I24" s="497"/>
      <c r="J24" s="495">
        <f t="shared" si="6"/>
        <v>2351744.8451300003</v>
      </c>
      <c r="K24" s="514">
        <v>0</v>
      </c>
      <c r="L24" s="219"/>
      <c r="M24" s="252"/>
      <c r="N24" s="128"/>
      <c r="O24" s="128"/>
      <c r="P24" s="252"/>
      <c r="Q24" s="252"/>
      <c r="R24" s="252"/>
      <c r="S24" s="252"/>
      <c r="T24" s="252"/>
      <c r="U24" s="252"/>
      <c r="W24" s="130"/>
      <c r="X24" s="130"/>
      <c r="Y24" s="130"/>
      <c r="Z24" s="130"/>
      <c r="AA24" s="130"/>
      <c r="AB24" s="130"/>
      <c r="AC24" s="130"/>
      <c r="AD24" s="130"/>
      <c r="AE24" s="130"/>
      <c r="AF24" s="130"/>
    </row>
    <row r="25" spans="1:32" s="131" customFormat="1" ht="18" customHeight="1" x14ac:dyDescent="0.3">
      <c r="A25" s="242"/>
      <c r="B25" s="513" t="s">
        <v>408</v>
      </c>
      <c r="C25" s="487"/>
      <c r="D25" s="487"/>
      <c r="E25" s="488"/>
      <c r="F25" s="487"/>
      <c r="G25" s="487"/>
      <c r="H25" s="487"/>
      <c r="I25" s="497"/>
      <c r="J25" s="495">
        <f t="shared" si="6"/>
        <v>22865829.307039998</v>
      </c>
      <c r="K25" s="514">
        <f>+K396</f>
        <v>274487.04304999998</v>
      </c>
      <c r="L25" s="219"/>
      <c r="M25" s="252"/>
      <c r="N25" s="128"/>
      <c r="O25" s="128"/>
      <c r="P25" s="252"/>
      <c r="Q25" s="252"/>
      <c r="R25" s="252"/>
      <c r="S25" s="252"/>
      <c r="T25" s="252"/>
      <c r="U25" s="252"/>
      <c r="W25" s="130"/>
      <c r="X25" s="130"/>
      <c r="Y25" s="130"/>
      <c r="Z25" s="130"/>
      <c r="AA25" s="130"/>
      <c r="AB25" s="130"/>
      <c r="AC25" s="130"/>
      <c r="AD25" s="130"/>
      <c r="AE25" s="130"/>
      <c r="AF25" s="130"/>
    </row>
    <row r="26" spans="1:32" s="131" customFormat="1" ht="18" customHeight="1" x14ac:dyDescent="0.3">
      <c r="A26" s="242"/>
      <c r="B26" s="513" t="s">
        <v>409</v>
      </c>
      <c r="C26" s="487"/>
      <c r="D26" s="487"/>
      <c r="E26" s="488"/>
      <c r="F26" s="487"/>
      <c r="G26" s="487"/>
      <c r="H26" s="487"/>
      <c r="I26" s="497"/>
      <c r="J26" s="495">
        <f t="shared" si="6"/>
        <v>947611.98289999983</v>
      </c>
      <c r="K26" s="514">
        <f>+K397</f>
        <v>0</v>
      </c>
      <c r="L26" s="219"/>
      <c r="M26" s="252"/>
      <c r="N26" s="128"/>
      <c r="O26" s="128"/>
      <c r="P26" s="252"/>
      <c r="Q26" s="252"/>
      <c r="R26" s="252"/>
      <c r="S26" s="252"/>
      <c r="T26" s="252"/>
      <c r="U26" s="252"/>
      <c r="W26" s="130"/>
      <c r="X26" s="130"/>
      <c r="Y26" s="130"/>
      <c r="Z26" s="130"/>
      <c r="AA26" s="130"/>
      <c r="AB26" s="130"/>
      <c r="AC26" s="130"/>
      <c r="AD26" s="130"/>
      <c r="AE26" s="130"/>
      <c r="AF26" s="130"/>
    </row>
    <row r="27" spans="1:32" s="131" customFormat="1" ht="18" customHeight="1" x14ac:dyDescent="0.3">
      <c r="A27" s="242"/>
      <c r="B27" s="513" t="s">
        <v>410</v>
      </c>
      <c r="C27" s="487"/>
      <c r="D27" s="487"/>
      <c r="E27" s="488"/>
      <c r="F27" s="487"/>
      <c r="G27" s="487"/>
      <c r="H27" s="487"/>
      <c r="I27" s="497"/>
      <c r="J27" s="495">
        <f t="shared" si="6"/>
        <v>-349256.46084000007</v>
      </c>
      <c r="K27" s="514"/>
      <c r="L27" s="219"/>
      <c r="M27" s="252"/>
      <c r="N27" s="128"/>
      <c r="O27" s="128"/>
      <c r="P27" s="252"/>
      <c r="Q27" s="252"/>
      <c r="R27" s="252"/>
      <c r="S27" s="252"/>
      <c r="T27" s="252"/>
      <c r="U27" s="252"/>
      <c r="W27" s="130"/>
      <c r="X27" s="130"/>
      <c r="Y27" s="130"/>
      <c r="Z27" s="130"/>
      <c r="AA27" s="130"/>
      <c r="AB27" s="130"/>
      <c r="AC27" s="130"/>
      <c r="AD27" s="130"/>
      <c r="AE27" s="130"/>
      <c r="AF27" s="130"/>
    </row>
    <row r="28" spans="1:32" s="131" customFormat="1" ht="18" customHeight="1" x14ac:dyDescent="0.3">
      <c r="A28" s="242"/>
      <c r="B28" s="513" t="s">
        <v>411</v>
      </c>
      <c r="C28" s="487"/>
      <c r="D28" s="487"/>
      <c r="E28" s="488"/>
      <c r="F28" s="487"/>
      <c r="G28" s="487"/>
      <c r="H28" s="487"/>
      <c r="I28" s="497"/>
      <c r="J28" s="495">
        <f t="shared" si="6"/>
        <v>10308511.45862725</v>
      </c>
      <c r="K28" s="514">
        <f>+K399</f>
        <v>1299654.23964</v>
      </c>
      <c r="L28" s="219"/>
      <c r="M28" s="252"/>
      <c r="N28" s="128"/>
      <c r="O28" s="128"/>
      <c r="P28" s="252"/>
      <c r="Q28" s="252"/>
      <c r="R28" s="252"/>
      <c r="S28" s="252"/>
      <c r="T28" s="252"/>
      <c r="U28" s="252"/>
      <c r="W28" s="130"/>
      <c r="X28" s="130"/>
      <c r="Y28" s="130"/>
      <c r="Z28" s="130"/>
      <c r="AA28" s="130"/>
      <c r="AB28" s="130"/>
      <c r="AC28" s="130"/>
      <c r="AD28" s="130"/>
      <c r="AE28" s="130"/>
      <c r="AF28" s="130"/>
    </row>
    <row r="29" spans="1:32" s="131" customFormat="1" ht="18" customHeight="1" x14ac:dyDescent="0.3">
      <c r="A29" s="242"/>
      <c r="B29" s="513"/>
      <c r="C29" s="487"/>
      <c r="D29" s="487"/>
      <c r="E29" s="488"/>
      <c r="F29" s="487"/>
      <c r="G29" s="487"/>
      <c r="H29" s="487"/>
      <c r="I29" s="497"/>
      <c r="J29" s="495"/>
      <c r="K29" s="514">
        <f>+K66+K103+K140+K177+K214+K251+K288+K326+K363+K400+K437+K474+K511+K548</f>
        <v>0</v>
      </c>
      <c r="L29" s="219"/>
      <c r="M29" s="252"/>
      <c r="N29" s="128"/>
      <c r="O29" s="128"/>
      <c r="P29" s="252"/>
      <c r="Q29" s="252"/>
      <c r="R29" s="252"/>
      <c r="S29" s="252"/>
      <c r="T29" s="252"/>
      <c r="U29" s="252"/>
      <c r="W29" s="130"/>
      <c r="X29" s="130"/>
      <c r="Y29" s="130"/>
      <c r="Z29" s="130"/>
      <c r="AA29" s="130"/>
      <c r="AB29" s="130"/>
      <c r="AC29" s="130"/>
      <c r="AD29" s="130"/>
      <c r="AE29" s="130"/>
      <c r="AF29" s="130"/>
    </row>
    <row r="30" spans="1:32" s="131" customFormat="1" ht="18" customHeight="1" x14ac:dyDescent="0.3">
      <c r="A30" s="242"/>
      <c r="B30" s="521" t="s">
        <v>412</v>
      </c>
      <c r="C30" s="487"/>
      <c r="D30" s="487"/>
      <c r="E30" s="488"/>
      <c r="F30" s="487"/>
      <c r="G30" s="487"/>
      <c r="H30" s="487"/>
      <c r="I30" s="497"/>
      <c r="J30" s="496"/>
      <c r="K30" s="522"/>
      <c r="L30" s="219"/>
      <c r="M30" s="253"/>
      <c r="N30" s="262"/>
      <c r="O30" s="128"/>
      <c r="P30" s="252"/>
      <c r="Q30" s="252"/>
      <c r="R30" s="252"/>
      <c r="S30" s="252"/>
      <c r="T30" s="252"/>
      <c r="U30" s="252"/>
      <c r="W30" s="130"/>
      <c r="X30" s="130"/>
      <c r="Y30" s="130"/>
      <c r="Z30" s="130"/>
      <c r="AA30" s="130"/>
      <c r="AB30" s="130"/>
      <c r="AC30" s="130"/>
      <c r="AD30" s="130"/>
      <c r="AE30" s="130"/>
      <c r="AF30" s="130"/>
    </row>
    <row r="31" spans="1:32" s="131" customFormat="1" ht="27.6" customHeight="1" x14ac:dyDescent="0.3">
      <c r="A31" s="242"/>
      <c r="B31" s="513" t="s">
        <v>413</v>
      </c>
      <c r="C31" s="487"/>
      <c r="D31" s="487"/>
      <c r="E31" s="488"/>
      <c r="F31" s="487"/>
      <c r="G31" s="487"/>
      <c r="H31" s="487"/>
      <c r="I31" s="497"/>
      <c r="J31" s="495">
        <f t="shared" ref="J31:J37" si="7">+I68+I105+I142+I179+I216+I253+I290+I328+I365+J402+I439+I476+I513+I550</f>
        <v>-27065917.267212179</v>
      </c>
      <c r="K31" s="514">
        <f t="shared" ref="K31:K37" si="8">+K68+K105+K142+K179+K216+K253+K290+K328+K365+K402+K439+K476+K513+K550</f>
        <v>-50833.954826000001</v>
      </c>
      <c r="L31" s="219"/>
      <c r="M31" s="252"/>
      <c r="N31" s="128"/>
      <c r="O31" s="128"/>
      <c r="P31" s="252"/>
      <c r="Q31" s="252"/>
      <c r="R31" s="252"/>
      <c r="S31" s="252"/>
      <c r="T31" s="252"/>
      <c r="U31" s="252"/>
      <c r="W31" s="130"/>
      <c r="X31" s="130"/>
      <c r="Y31" s="130"/>
      <c r="Z31" s="130"/>
      <c r="AA31" s="130"/>
      <c r="AB31" s="130"/>
      <c r="AC31" s="130"/>
      <c r="AD31" s="130"/>
      <c r="AE31" s="130"/>
      <c r="AF31" s="130"/>
    </row>
    <row r="32" spans="1:32" s="131" customFormat="1" ht="29.4" customHeight="1" x14ac:dyDescent="0.3">
      <c r="A32" s="242"/>
      <c r="B32" s="513" t="s">
        <v>414</v>
      </c>
      <c r="C32" s="487"/>
      <c r="D32" s="487"/>
      <c r="E32" s="488"/>
      <c r="F32" s="487"/>
      <c r="G32" s="487"/>
      <c r="H32" s="487"/>
      <c r="I32" s="497"/>
      <c r="J32" s="495">
        <f t="shared" si="7"/>
        <v>0</v>
      </c>
      <c r="K32" s="514">
        <f t="shared" si="8"/>
        <v>0</v>
      </c>
      <c r="L32" s="219"/>
      <c r="M32" s="252"/>
      <c r="N32" s="128"/>
      <c r="O32" s="128"/>
      <c r="P32" s="252"/>
      <c r="Q32" s="252"/>
      <c r="R32" s="252"/>
      <c r="S32" s="252"/>
      <c r="T32" s="252"/>
      <c r="U32" s="252"/>
      <c r="W32" s="130"/>
      <c r="X32" s="130"/>
      <c r="Y32" s="130"/>
      <c r="Z32" s="130"/>
      <c r="AA32" s="130"/>
      <c r="AB32" s="130"/>
      <c r="AC32" s="130"/>
      <c r="AD32" s="130"/>
      <c r="AE32" s="130"/>
      <c r="AF32" s="130"/>
    </row>
    <row r="33" spans="1:32" s="131" customFormat="1" ht="18" customHeight="1" x14ac:dyDescent="0.3">
      <c r="A33" s="242"/>
      <c r="B33" s="521" t="s">
        <v>415</v>
      </c>
      <c r="C33" s="487"/>
      <c r="D33" s="487"/>
      <c r="E33" s="488"/>
      <c r="F33" s="487"/>
      <c r="G33" s="487"/>
      <c r="H33" s="487"/>
      <c r="I33" s="497"/>
      <c r="J33" s="496">
        <f t="shared" si="7"/>
        <v>24147381.571341943</v>
      </c>
      <c r="K33" s="522">
        <f t="shared" si="8"/>
        <v>1052235.6714022602</v>
      </c>
      <c r="L33" s="219"/>
      <c r="M33" s="252"/>
      <c r="N33" s="128"/>
      <c r="O33" s="128"/>
      <c r="P33" s="252"/>
      <c r="Q33" s="252"/>
      <c r="R33" s="252"/>
      <c r="S33" s="252"/>
      <c r="T33" s="252"/>
      <c r="U33" s="252"/>
      <c r="W33" s="130"/>
      <c r="X33" s="130"/>
      <c r="Y33" s="130"/>
      <c r="Z33" s="130"/>
      <c r="AA33" s="130"/>
      <c r="AB33" s="130"/>
      <c r="AC33" s="130"/>
      <c r="AD33" s="130"/>
      <c r="AE33" s="130"/>
      <c r="AF33" s="130"/>
    </row>
    <row r="34" spans="1:32" s="131" customFormat="1" ht="18" customHeight="1" x14ac:dyDescent="0.3">
      <c r="A34" s="242"/>
      <c r="B34" s="513" t="s">
        <v>416</v>
      </c>
      <c r="C34" s="487"/>
      <c r="D34" s="487"/>
      <c r="E34" s="488"/>
      <c r="F34" s="487"/>
      <c r="G34" s="487"/>
      <c r="H34" s="487"/>
      <c r="I34" s="497"/>
      <c r="J34" s="495">
        <f t="shared" si="7"/>
        <v>-332071.27791999996</v>
      </c>
      <c r="K34" s="514">
        <f t="shared" si="8"/>
        <v>0</v>
      </c>
      <c r="L34" s="219"/>
      <c r="M34" s="252"/>
      <c r="N34" s="128"/>
      <c r="O34" s="128"/>
      <c r="P34" s="252"/>
      <c r="Q34" s="252"/>
      <c r="R34" s="252"/>
      <c r="S34" s="252"/>
      <c r="T34" s="252"/>
      <c r="U34" s="252"/>
      <c r="W34" s="130"/>
      <c r="X34" s="130"/>
      <c r="Y34" s="130"/>
      <c r="Z34" s="130"/>
      <c r="AA34" s="130"/>
      <c r="AB34" s="130"/>
      <c r="AC34" s="130"/>
      <c r="AD34" s="130"/>
      <c r="AE34" s="130"/>
      <c r="AF34" s="130"/>
    </row>
    <row r="35" spans="1:32" s="131" customFormat="1" ht="18" customHeight="1" x14ac:dyDescent="0.3">
      <c r="A35" s="242"/>
      <c r="B35" s="524" t="s">
        <v>417</v>
      </c>
      <c r="C35" s="487"/>
      <c r="D35" s="487"/>
      <c r="E35" s="488"/>
      <c r="F35" s="487"/>
      <c r="G35" s="487"/>
      <c r="H35" s="487"/>
      <c r="I35" s="497"/>
      <c r="J35" s="496">
        <f t="shared" si="7"/>
        <v>23815310.293421946</v>
      </c>
      <c r="K35" s="522">
        <f t="shared" si="8"/>
        <v>1052235.6714022602</v>
      </c>
      <c r="L35" s="219"/>
      <c r="M35" s="252"/>
      <c r="N35" s="128"/>
      <c r="O35" s="128"/>
      <c r="P35" s="252"/>
      <c r="Q35" s="252"/>
      <c r="R35" s="252"/>
      <c r="S35" s="252"/>
      <c r="T35" s="252"/>
      <c r="U35" s="252"/>
      <c r="W35" s="130"/>
      <c r="X35" s="130"/>
      <c r="Y35" s="130"/>
      <c r="Z35" s="130"/>
      <c r="AA35" s="130"/>
      <c r="AB35" s="130"/>
      <c r="AC35" s="130"/>
      <c r="AD35" s="130"/>
      <c r="AE35" s="130"/>
      <c r="AF35" s="130"/>
    </row>
    <row r="36" spans="1:32" s="131" customFormat="1" ht="18" customHeight="1" x14ac:dyDescent="0.3">
      <c r="A36" s="242"/>
      <c r="B36" s="525" t="s">
        <v>418</v>
      </c>
      <c r="C36" s="487"/>
      <c r="D36" s="487"/>
      <c r="E36" s="488"/>
      <c r="F36" s="487"/>
      <c r="G36" s="487"/>
      <c r="H36" s="487"/>
      <c r="I36" s="497"/>
      <c r="J36" s="495">
        <f t="shared" si="7"/>
        <v>-3671430.7729865303</v>
      </c>
      <c r="K36" s="514">
        <f t="shared" si="8"/>
        <v>0</v>
      </c>
      <c r="L36" s="219"/>
      <c r="M36" s="252"/>
      <c r="N36" s="128"/>
      <c r="O36" s="128"/>
      <c r="P36" s="252"/>
      <c r="Q36" s="252"/>
      <c r="R36" s="252"/>
      <c r="S36" s="252"/>
      <c r="T36" s="252"/>
      <c r="U36" s="252"/>
      <c r="W36" s="130"/>
      <c r="X36" s="130"/>
      <c r="Y36" s="130"/>
      <c r="Z36" s="130"/>
      <c r="AA36" s="130"/>
      <c r="AB36" s="130"/>
      <c r="AC36" s="130"/>
      <c r="AD36" s="130"/>
      <c r="AE36" s="130"/>
      <c r="AF36" s="130"/>
    </row>
    <row r="37" spans="1:32" s="131" customFormat="1" ht="18" customHeight="1" thickBot="1" x14ac:dyDescent="0.35">
      <c r="A37" s="242"/>
      <c r="B37" s="526" t="s">
        <v>419</v>
      </c>
      <c r="C37" s="527"/>
      <c r="D37" s="527"/>
      <c r="E37" s="528"/>
      <c r="F37" s="527"/>
      <c r="G37" s="527"/>
      <c r="H37" s="527"/>
      <c r="I37" s="529"/>
      <c r="J37" s="530">
        <f t="shared" si="7"/>
        <v>20143879.520435415</v>
      </c>
      <c r="K37" s="531">
        <f t="shared" si="8"/>
        <v>1052235.6714022602</v>
      </c>
      <c r="L37" s="219"/>
      <c r="M37" s="252"/>
      <c r="N37" s="128"/>
      <c r="O37" s="128"/>
      <c r="P37" s="252"/>
      <c r="Q37" s="252"/>
      <c r="R37" s="252"/>
      <c r="S37" s="252"/>
      <c r="T37" s="252"/>
      <c r="U37" s="252"/>
      <c r="W37" s="130"/>
      <c r="X37" s="130"/>
      <c r="Y37" s="130"/>
      <c r="Z37" s="130"/>
      <c r="AA37" s="130"/>
      <c r="AB37" s="130"/>
      <c r="AC37" s="130"/>
      <c r="AD37" s="130"/>
      <c r="AE37" s="130"/>
      <c r="AF37" s="130"/>
    </row>
    <row r="38" spans="1:32" s="131" customFormat="1" ht="14.25" customHeight="1" x14ac:dyDescent="0.3">
      <c r="A38" s="242"/>
      <c r="B38" s="254"/>
      <c r="C38" s="132"/>
      <c r="D38" s="132"/>
      <c r="E38" s="132"/>
      <c r="F38" s="132"/>
      <c r="G38" s="132"/>
      <c r="H38" s="132"/>
      <c r="I38" s="132"/>
      <c r="J38" s="128"/>
      <c r="K38" s="132"/>
      <c r="W38" s="130"/>
      <c r="X38" s="130"/>
      <c r="Y38" s="130"/>
      <c r="Z38" s="130"/>
      <c r="AA38" s="130"/>
      <c r="AB38" s="130"/>
      <c r="AC38" s="130"/>
      <c r="AD38" s="130"/>
      <c r="AE38" s="130"/>
      <c r="AF38" s="130"/>
    </row>
    <row r="39" spans="1:32" s="131" customFormat="1" ht="14.25" customHeight="1" x14ac:dyDescent="0.3">
      <c r="A39" s="242"/>
      <c r="B39" s="254"/>
      <c r="C39" s="132"/>
      <c r="D39" s="132"/>
      <c r="E39" s="132"/>
      <c r="F39" s="132"/>
      <c r="G39" s="132"/>
      <c r="H39" s="132"/>
      <c r="I39" s="132"/>
      <c r="J39" s="128"/>
      <c r="K39" s="132"/>
      <c r="W39" s="130"/>
      <c r="X39" s="130"/>
      <c r="Y39" s="130"/>
      <c r="Z39" s="130"/>
      <c r="AA39" s="130"/>
      <c r="AB39" s="130"/>
      <c r="AC39" s="130"/>
      <c r="AD39" s="130"/>
      <c r="AE39" s="130"/>
      <c r="AF39" s="130"/>
    </row>
    <row r="40" spans="1:32" s="131" customFormat="1" ht="14.25" customHeight="1" x14ac:dyDescent="0.3">
      <c r="A40" s="242"/>
      <c r="B40" s="888" t="s">
        <v>426</v>
      </c>
      <c r="C40" s="888"/>
      <c r="D40" s="888"/>
      <c r="E40" s="888"/>
      <c r="F40" s="888"/>
      <c r="G40" s="888"/>
      <c r="H40" s="888"/>
      <c r="I40" s="888"/>
      <c r="J40" s="228"/>
      <c r="K40" s="255"/>
      <c r="L40" s="256"/>
      <c r="W40" s="130"/>
      <c r="X40" s="130"/>
      <c r="Y40" s="130"/>
      <c r="Z40" s="130"/>
      <c r="AA40" s="130"/>
      <c r="AB40" s="130"/>
      <c r="AC40" s="130"/>
      <c r="AD40" s="130"/>
      <c r="AE40" s="130"/>
      <c r="AF40" s="130"/>
    </row>
    <row r="41" spans="1:32" s="131" customFormat="1" ht="14.25" customHeight="1" thickBot="1" x14ac:dyDescent="0.35">
      <c r="A41" s="242"/>
      <c r="B41" s="124"/>
      <c r="C41" s="124"/>
      <c r="D41" s="124"/>
      <c r="E41" s="227"/>
      <c r="F41" s="227"/>
      <c r="G41" s="227"/>
      <c r="H41" s="227"/>
      <c r="I41" s="228"/>
      <c r="J41" s="228"/>
      <c r="K41" s="255"/>
      <c r="L41" s="256"/>
      <c r="W41" s="130"/>
      <c r="X41" s="130"/>
      <c r="Y41" s="130"/>
      <c r="Z41" s="130"/>
      <c r="AA41" s="130"/>
      <c r="AB41" s="130"/>
      <c r="AC41" s="130"/>
      <c r="AD41" s="130"/>
      <c r="AE41" s="130"/>
      <c r="AF41" s="130"/>
    </row>
    <row r="42" spans="1:32" ht="13.8" thickBot="1" x14ac:dyDescent="0.35">
      <c r="B42" s="229" t="s">
        <v>8</v>
      </c>
      <c r="H42" s="891" t="s">
        <v>204</v>
      </c>
      <c r="I42" s="891"/>
      <c r="J42" s="257"/>
      <c r="W42" s="130"/>
      <c r="X42" s="130"/>
      <c r="Y42" s="130"/>
      <c r="Z42" s="130"/>
      <c r="AA42" s="130"/>
      <c r="AB42" s="130"/>
      <c r="AC42" s="130"/>
      <c r="AD42" s="130"/>
      <c r="AE42" s="130"/>
      <c r="AF42" s="130"/>
    </row>
    <row r="43" spans="1:32" s="131" customFormat="1" ht="16.95" customHeight="1" thickBot="1" x14ac:dyDescent="0.35">
      <c r="A43" s="243"/>
      <c r="B43" s="925" t="s">
        <v>312</v>
      </c>
      <c r="C43" s="950">
        <v>2022</v>
      </c>
      <c r="D43" s="951"/>
      <c r="E43" s="951"/>
      <c r="F43" s="951"/>
      <c r="G43" s="951"/>
      <c r="H43" s="951"/>
      <c r="I43" s="952"/>
      <c r="J43" s="231"/>
      <c r="K43" s="251"/>
      <c r="W43" s="130"/>
      <c r="X43" s="130"/>
      <c r="Y43" s="130"/>
      <c r="Z43" s="130"/>
      <c r="AA43" s="130"/>
      <c r="AB43" s="130"/>
      <c r="AC43" s="130"/>
      <c r="AD43" s="130"/>
      <c r="AE43" s="130"/>
      <c r="AF43" s="130"/>
    </row>
    <row r="44" spans="1:32" s="131" customFormat="1" ht="17.399999999999999" customHeight="1" thickBot="1" x14ac:dyDescent="0.35">
      <c r="A44" s="219"/>
      <c r="B44" s="926"/>
      <c r="C44" s="900" t="s">
        <v>100</v>
      </c>
      <c r="D44" s="900" t="s">
        <v>101</v>
      </c>
      <c r="E44" s="954" t="s">
        <v>102</v>
      </c>
      <c r="F44" s="955"/>
      <c r="G44" s="854" t="s">
        <v>103</v>
      </c>
      <c r="H44" s="854" t="s">
        <v>104</v>
      </c>
      <c r="I44" s="956" t="s">
        <v>90</v>
      </c>
      <c r="J44" s="231"/>
      <c r="K44" s="258"/>
      <c r="W44" s="130"/>
      <c r="X44" s="130"/>
      <c r="Y44" s="130"/>
      <c r="Z44" s="130"/>
      <c r="AA44" s="130"/>
      <c r="AB44" s="130"/>
      <c r="AC44" s="130"/>
      <c r="AD44" s="130"/>
      <c r="AE44" s="130"/>
      <c r="AF44" s="130"/>
    </row>
    <row r="45" spans="1:32" s="131" customFormat="1" ht="20.399999999999999" customHeight="1" thickBot="1" x14ac:dyDescent="0.35">
      <c r="A45" s="219"/>
      <c r="B45" s="926"/>
      <c r="C45" s="906"/>
      <c r="D45" s="953"/>
      <c r="E45" s="273" t="s">
        <v>392</v>
      </c>
      <c r="F45" s="272" t="s">
        <v>393</v>
      </c>
      <c r="G45" s="855"/>
      <c r="H45" s="855"/>
      <c r="I45" s="957"/>
      <c r="J45" s="231"/>
      <c r="K45" s="258"/>
      <c r="W45" s="130"/>
      <c r="X45" s="130"/>
      <c r="Y45" s="130"/>
      <c r="Z45" s="130"/>
      <c r="AA45" s="130"/>
      <c r="AB45" s="130"/>
      <c r="AC45" s="130"/>
      <c r="AD45" s="130"/>
      <c r="AE45" s="130"/>
      <c r="AF45" s="130"/>
    </row>
    <row r="46" spans="1:32" s="131" customFormat="1" ht="18" customHeight="1" x14ac:dyDescent="0.3">
      <c r="A46" s="242"/>
      <c r="B46" s="508" t="s">
        <v>86</v>
      </c>
      <c r="C46" s="592">
        <v>3742655</v>
      </c>
      <c r="D46" s="592">
        <v>358169</v>
      </c>
      <c r="E46" s="592"/>
      <c r="F46" s="593">
        <v>8280041</v>
      </c>
      <c r="G46" s="592">
        <v>2096852</v>
      </c>
      <c r="H46" s="594">
        <v>826604</v>
      </c>
      <c r="I46" s="595">
        <f t="shared" ref="I46:I57" si="9">C46+D46+E46+F46+G46+H46</f>
        <v>15304321</v>
      </c>
      <c r="J46" s="243"/>
      <c r="K46" s="259"/>
      <c r="L46" s="130"/>
      <c r="M46" s="130"/>
      <c r="N46" s="130"/>
      <c r="O46" s="130"/>
      <c r="P46" s="130"/>
      <c r="Q46" s="130"/>
      <c r="R46" s="130"/>
      <c r="W46" s="130"/>
      <c r="X46" s="130"/>
      <c r="Y46" s="130"/>
      <c r="Z46" s="130"/>
      <c r="AA46" s="130"/>
      <c r="AB46" s="130"/>
      <c r="AC46" s="130"/>
      <c r="AD46" s="130"/>
      <c r="AE46" s="130"/>
      <c r="AF46" s="130"/>
    </row>
    <row r="47" spans="1:32" s="131" customFormat="1" ht="18" customHeight="1" x14ac:dyDescent="0.3">
      <c r="A47" s="242"/>
      <c r="B47" s="544" t="s">
        <v>421</v>
      </c>
      <c r="C47" s="540"/>
      <c r="D47" s="540"/>
      <c r="E47" s="540"/>
      <c r="F47" s="542"/>
      <c r="G47" s="540"/>
      <c r="H47" s="562"/>
      <c r="I47" s="571">
        <f t="shared" si="9"/>
        <v>0</v>
      </c>
      <c r="J47" s="243"/>
      <c r="K47" s="259"/>
      <c r="L47" s="130"/>
      <c r="M47" s="130"/>
      <c r="N47" s="130"/>
      <c r="O47" s="130"/>
      <c r="P47" s="130"/>
      <c r="Q47" s="130"/>
      <c r="R47" s="130"/>
      <c r="W47" s="130"/>
      <c r="X47" s="130"/>
      <c r="Y47" s="130"/>
      <c r="Z47" s="130"/>
      <c r="AA47" s="130"/>
      <c r="AB47" s="130"/>
      <c r="AC47" s="130"/>
      <c r="AD47" s="130"/>
      <c r="AE47" s="130"/>
      <c r="AF47" s="130"/>
    </row>
    <row r="48" spans="1:32" s="131" customFormat="1" ht="18" customHeight="1" x14ac:dyDescent="0.25">
      <c r="A48" s="242"/>
      <c r="B48" s="544" t="s">
        <v>396</v>
      </c>
      <c r="C48" s="547">
        <v>-827168.94570000004</v>
      </c>
      <c r="D48" s="547">
        <v>-1440.95569</v>
      </c>
      <c r="E48" s="547"/>
      <c r="F48" s="548">
        <v>-204529.15997000001</v>
      </c>
      <c r="G48" s="547">
        <v>0</v>
      </c>
      <c r="H48" s="563">
        <v>-109124.04622</v>
      </c>
      <c r="I48" s="571">
        <f t="shared" si="9"/>
        <v>-1142263.1075800001</v>
      </c>
      <c r="J48" s="243"/>
      <c r="K48" s="259"/>
      <c r="L48" s="130"/>
      <c r="M48" s="130"/>
      <c r="N48" s="130"/>
      <c r="O48" s="130"/>
      <c r="P48" s="130"/>
      <c r="Q48" s="130"/>
      <c r="R48" s="130"/>
      <c r="W48" s="130"/>
      <c r="X48" s="130"/>
      <c r="Y48" s="130"/>
      <c r="Z48" s="130"/>
      <c r="AA48" s="130"/>
      <c r="AB48" s="130"/>
      <c r="AC48" s="130"/>
      <c r="AD48" s="130"/>
      <c r="AE48" s="130"/>
      <c r="AF48" s="130"/>
    </row>
    <row r="49" spans="1:32" s="131" customFormat="1" ht="18" customHeight="1" x14ac:dyDescent="0.25">
      <c r="A49" s="242"/>
      <c r="B49" s="551" t="s">
        <v>397</v>
      </c>
      <c r="C49" s="552">
        <v>-1938631.4374599999</v>
      </c>
      <c r="D49" s="552">
        <v>-65608.96643</v>
      </c>
      <c r="E49" s="552">
        <v>0</v>
      </c>
      <c r="F49" s="553">
        <v>363382.86002999998</v>
      </c>
      <c r="G49" s="552">
        <v>-105710.86513000001</v>
      </c>
      <c r="H49" s="564">
        <v>-250641.74617</v>
      </c>
      <c r="I49" s="572">
        <f t="shared" si="9"/>
        <v>-1997210.1551600001</v>
      </c>
      <c r="J49" s="243"/>
      <c r="K49" s="251"/>
      <c r="L49" s="130"/>
      <c r="M49" s="130"/>
      <c r="N49" s="130"/>
      <c r="O49" s="130"/>
      <c r="P49" s="130"/>
      <c r="Q49" s="130"/>
      <c r="R49" s="130"/>
      <c r="W49" s="130"/>
      <c r="X49" s="130"/>
      <c r="Y49" s="130"/>
      <c r="Z49" s="130"/>
      <c r="AA49" s="130"/>
      <c r="AB49" s="130"/>
      <c r="AC49" s="130"/>
      <c r="AD49" s="130"/>
      <c r="AE49" s="130"/>
      <c r="AF49" s="130"/>
    </row>
    <row r="50" spans="1:32" s="131" customFormat="1" ht="18" customHeight="1" x14ac:dyDescent="0.25">
      <c r="A50" s="242"/>
      <c r="B50" s="573" t="s">
        <v>398</v>
      </c>
      <c r="C50" s="555">
        <f t="shared" ref="C50:H50" si="10">SUM(C46:C49)</f>
        <v>976854.61684000003</v>
      </c>
      <c r="D50" s="555">
        <f t="shared" si="10"/>
        <v>291119.07788</v>
      </c>
      <c r="E50" s="555">
        <f t="shared" si="10"/>
        <v>0</v>
      </c>
      <c r="F50" s="556">
        <f t="shared" si="10"/>
        <v>8438894.7000599988</v>
      </c>
      <c r="G50" s="555">
        <f t="shared" si="10"/>
        <v>1991141.13487</v>
      </c>
      <c r="H50" s="565">
        <f t="shared" si="10"/>
        <v>466838.20760999998</v>
      </c>
      <c r="I50" s="574">
        <f t="shared" si="9"/>
        <v>12164847.737259999</v>
      </c>
      <c r="J50" s="243"/>
      <c r="K50" s="251"/>
      <c r="L50" s="130"/>
      <c r="M50" s="130"/>
      <c r="N50" s="130"/>
      <c r="O50" s="130"/>
      <c r="P50" s="130"/>
      <c r="Q50" s="130"/>
      <c r="R50" s="130"/>
      <c r="W50" s="130"/>
      <c r="X50" s="130"/>
      <c r="Y50" s="130"/>
      <c r="Z50" s="130"/>
      <c r="AA50" s="130"/>
      <c r="AB50" s="130"/>
      <c r="AC50" s="130"/>
      <c r="AD50" s="130"/>
      <c r="AE50" s="130"/>
      <c r="AF50" s="130"/>
    </row>
    <row r="51" spans="1:32" s="131" customFormat="1" ht="18" customHeight="1" x14ac:dyDescent="0.25">
      <c r="A51" s="242"/>
      <c r="B51" s="557" t="s">
        <v>425</v>
      </c>
      <c r="C51" s="558">
        <v>-87662.492049999419</v>
      </c>
      <c r="D51" s="558">
        <v>-11414.599400000008</v>
      </c>
      <c r="E51" s="558"/>
      <c r="F51" s="559">
        <v>184041.48033000019</v>
      </c>
      <c r="G51" s="558">
        <v>-211581.69165000002</v>
      </c>
      <c r="H51" s="566">
        <v>-1980.87886999996</v>
      </c>
      <c r="I51" s="575">
        <f t="shared" si="9"/>
        <v>-128598.18163999921</v>
      </c>
      <c r="J51" s="243"/>
      <c r="K51" s="251"/>
      <c r="L51" s="130"/>
      <c r="M51" s="130"/>
      <c r="N51" s="130"/>
      <c r="O51" s="130"/>
      <c r="P51" s="130"/>
      <c r="Q51" s="130"/>
      <c r="R51" s="130"/>
      <c r="W51" s="130"/>
      <c r="X51" s="130"/>
      <c r="Y51" s="130"/>
      <c r="Z51" s="130"/>
      <c r="AA51" s="130"/>
      <c r="AB51" s="130"/>
      <c r="AC51" s="130"/>
      <c r="AD51" s="130"/>
      <c r="AE51" s="130"/>
      <c r="AF51" s="130"/>
    </row>
    <row r="52" spans="1:32" s="131" customFormat="1" ht="18" customHeight="1" x14ac:dyDescent="0.25">
      <c r="A52" s="242"/>
      <c r="B52" s="573" t="s">
        <v>400</v>
      </c>
      <c r="C52" s="555">
        <f t="shared" ref="C52:H52" si="11">SUM(C50:C51)</f>
        <v>889192.12479000061</v>
      </c>
      <c r="D52" s="555">
        <f t="shared" si="11"/>
        <v>279704.47847999999</v>
      </c>
      <c r="E52" s="555">
        <f t="shared" si="11"/>
        <v>0</v>
      </c>
      <c r="F52" s="556">
        <f t="shared" si="11"/>
        <v>8622936.1803899985</v>
      </c>
      <c r="G52" s="555">
        <f t="shared" si="11"/>
        <v>1779559.44322</v>
      </c>
      <c r="H52" s="565">
        <f t="shared" si="11"/>
        <v>464857.32874000003</v>
      </c>
      <c r="I52" s="574">
        <f t="shared" si="9"/>
        <v>12036249.55562</v>
      </c>
      <c r="J52" s="243"/>
      <c r="K52" s="251"/>
      <c r="L52" s="130"/>
      <c r="M52" s="130"/>
      <c r="N52" s="130"/>
      <c r="O52" s="130"/>
      <c r="P52" s="130"/>
      <c r="Q52" s="130"/>
      <c r="R52" s="130"/>
      <c r="W52" s="130"/>
      <c r="X52" s="130"/>
      <c r="Y52" s="130"/>
      <c r="Z52" s="130"/>
      <c r="AA52" s="130"/>
      <c r="AB52" s="130"/>
      <c r="AC52" s="130"/>
      <c r="AD52" s="130"/>
      <c r="AE52" s="130"/>
      <c r="AF52" s="130"/>
    </row>
    <row r="53" spans="1:32" s="131" customFormat="1" ht="18" customHeight="1" x14ac:dyDescent="0.3">
      <c r="A53" s="242"/>
      <c r="B53" s="554"/>
      <c r="C53" s="560"/>
      <c r="D53" s="560"/>
      <c r="E53" s="560"/>
      <c r="F53" s="561"/>
      <c r="G53" s="560"/>
      <c r="H53" s="567"/>
      <c r="I53" s="576">
        <f t="shared" si="9"/>
        <v>0</v>
      </c>
      <c r="J53" s="243"/>
      <c r="K53" s="251"/>
      <c r="M53" s="130"/>
      <c r="W53" s="130"/>
      <c r="X53" s="130"/>
      <c r="Y53" s="130"/>
      <c r="Z53" s="130"/>
      <c r="AA53" s="130"/>
      <c r="AB53" s="130"/>
      <c r="AC53" s="130"/>
      <c r="AD53" s="130"/>
      <c r="AE53" s="130"/>
      <c r="AF53" s="130"/>
    </row>
    <row r="54" spans="1:32" s="131" customFormat="1" ht="18" customHeight="1" x14ac:dyDescent="0.3">
      <c r="A54" s="242"/>
      <c r="B54" s="545" t="s">
        <v>401</v>
      </c>
      <c r="C54" s="541"/>
      <c r="D54" s="541"/>
      <c r="E54" s="541"/>
      <c r="F54" s="543"/>
      <c r="G54" s="541"/>
      <c r="H54" s="568"/>
      <c r="I54" s="571"/>
      <c r="J54" s="243"/>
      <c r="K54" s="251"/>
      <c r="L54" s="130"/>
      <c r="M54" s="130"/>
      <c r="W54" s="130"/>
      <c r="X54" s="130"/>
      <c r="Y54" s="130"/>
      <c r="Z54" s="130"/>
      <c r="AA54" s="130"/>
      <c r="AB54" s="130"/>
      <c r="AC54" s="130"/>
      <c r="AD54" s="130"/>
      <c r="AE54" s="130"/>
      <c r="AF54" s="130"/>
    </row>
    <row r="55" spans="1:32" s="131" customFormat="1" ht="18" customHeight="1" x14ac:dyDescent="0.25">
      <c r="A55" s="242"/>
      <c r="B55" s="544" t="s">
        <v>402</v>
      </c>
      <c r="C55" s="549">
        <v>-976678.09474622086</v>
      </c>
      <c r="D55" s="549">
        <v>-26892.649279947509</v>
      </c>
      <c r="E55" s="549">
        <v>0</v>
      </c>
      <c r="F55" s="550">
        <v>-5254613.3746553212</v>
      </c>
      <c r="G55" s="549">
        <v>-1809843.5349597512</v>
      </c>
      <c r="H55" s="569">
        <v>-234498.44353875899</v>
      </c>
      <c r="I55" s="577">
        <f t="shared" si="9"/>
        <v>-8302526.0971799996</v>
      </c>
      <c r="J55" s="243"/>
      <c r="K55" s="251"/>
      <c r="L55" s="130"/>
      <c r="M55" s="130"/>
      <c r="N55" s="130"/>
      <c r="O55" s="130"/>
      <c r="P55" s="130"/>
      <c r="Q55" s="130"/>
      <c r="R55" s="130"/>
      <c r="W55" s="130"/>
      <c r="X55" s="130"/>
      <c r="Y55" s="130"/>
      <c r="Z55" s="130"/>
      <c r="AA55" s="130"/>
      <c r="AB55" s="130"/>
      <c r="AC55" s="130"/>
      <c r="AD55" s="130"/>
      <c r="AE55" s="130"/>
      <c r="AF55" s="130"/>
    </row>
    <row r="56" spans="1:32" s="131" customFormat="1" ht="18" customHeight="1" x14ac:dyDescent="0.25">
      <c r="A56" s="242"/>
      <c r="B56" s="544" t="s">
        <v>403</v>
      </c>
      <c r="C56" s="549">
        <v>-612278.39073556801</v>
      </c>
      <c r="D56" s="549">
        <v>-158265.33986547301</v>
      </c>
      <c r="E56" s="549"/>
      <c r="F56" s="550">
        <v>-2499022.8667931799</v>
      </c>
      <c r="G56" s="549">
        <v>-566039.42502130999</v>
      </c>
      <c r="H56" s="569">
        <v>-265689.816474466</v>
      </c>
      <c r="I56" s="577">
        <f t="shared" si="9"/>
        <v>-4101295.838889997</v>
      </c>
      <c r="J56" s="243"/>
      <c r="K56" s="251"/>
      <c r="L56" s="130"/>
      <c r="M56" s="130"/>
      <c r="N56" s="130"/>
      <c r="O56" s="130"/>
      <c r="P56" s="130"/>
      <c r="Q56" s="130"/>
      <c r="R56" s="130"/>
      <c r="W56" s="130"/>
      <c r="X56" s="130"/>
      <c r="Y56" s="130"/>
      <c r="Z56" s="130"/>
      <c r="AA56" s="130"/>
      <c r="AB56" s="130"/>
      <c r="AC56" s="130"/>
      <c r="AD56" s="130"/>
      <c r="AE56" s="130"/>
      <c r="AF56" s="130"/>
    </row>
    <row r="57" spans="1:32" s="131" customFormat="1" ht="18" customHeight="1" x14ac:dyDescent="0.25">
      <c r="A57" s="242"/>
      <c r="B57" s="551" t="s">
        <v>404</v>
      </c>
      <c r="C57" s="583"/>
      <c r="D57" s="583"/>
      <c r="E57" s="583"/>
      <c r="F57" s="584"/>
      <c r="G57" s="583"/>
      <c r="H57" s="585"/>
      <c r="I57" s="586">
        <f t="shared" si="9"/>
        <v>0</v>
      </c>
      <c r="J57" s="243"/>
      <c r="K57" s="251"/>
      <c r="L57" s="130"/>
      <c r="M57" s="130"/>
      <c r="N57" s="130"/>
      <c r="O57" s="130"/>
      <c r="P57" s="130"/>
      <c r="Q57" s="130"/>
      <c r="R57" s="130"/>
      <c r="W57" s="130"/>
      <c r="X57" s="130"/>
      <c r="Y57" s="130"/>
      <c r="Z57" s="130"/>
      <c r="AA57" s="130"/>
      <c r="AB57" s="130"/>
      <c r="AC57" s="130"/>
      <c r="AD57" s="130"/>
      <c r="AE57" s="130"/>
      <c r="AF57" s="130"/>
    </row>
    <row r="58" spans="1:32" s="127" customFormat="1" ht="18" customHeight="1" x14ac:dyDescent="0.25">
      <c r="A58" s="225"/>
      <c r="B58" s="596" t="s">
        <v>405</v>
      </c>
      <c r="C58" s="648">
        <f t="shared" ref="C58:H58" si="12">SUM(C52:C57)</f>
        <v>-699764.36069178826</v>
      </c>
      <c r="D58" s="648">
        <f t="shared" si="12"/>
        <v>94546.48933457947</v>
      </c>
      <c r="E58" s="648">
        <f t="shared" si="12"/>
        <v>0</v>
      </c>
      <c r="F58" s="649">
        <f t="shared" si="12"/>
        <v>869299.93894149736</v>
      </c>
      <c r="G58" s="648">
        <f t="shared" si="12"/>
        <v>-596323.51676106115</v>
      </c>
      <c r="H58" s="650">
        <f t="shared" si="12"/>
        <v>-35330.931273224967</v>
      </c>
      <c r="I58" s="651">
        <f>C58+D58+E58+F58+G58+H58</f>
        <v>-367572.38044999761</v>
      </c>
      <c r="J58" s="243"/>
      <c r="K58" s="260"/>
      <c r="L58" s="137"/>
      <c r="M58" s="137"/>
      <c r="N58" s="137"/>
      <c r="O58" s="137"/>
      <c r="P58" s="137"/>
      <c r="Q58" s="137"/>
      <c r="R58" s="137"/>
      <c r="W58" s="137"/>
      <c r="X58" s="137"/>
      <c r="Y58" s="137"/>
      <c r="Z58" s="137"/>
      <c r="AA58" s="137"/>
      <c r="AB58" s="137"/>
      <c r="AC58" s="137"/>
      <c r="AD58" s="137"/>
      <c r="AE58" s="137"/>
      <c r="AF58" s="137"/>
    </row>
    <row r="59" spans="1:32" s="131" customFormat="1" ht="18" customHeight="1" x14ac:dyDescent="0.3">
      <c r="A59" s="242"/>
      <c r="B59" s="587"/>
      <c r="C59" s="489"/>
      <c r="D59" s="491"/>
      <c r="E59" s="491"/>
      <c r="F59" s="491"/>
      <c r="G59" s="491"/>
      <c r="H59" s="493"/>
      <c r="I59" s="578"/>
      <c r="J59" s="243"/>
      <c r="K59" s="251"/>
      <c r="M59" s="130"/>
      <c r="W59" s="130"/>
      <c r="X59" s="130"/>
      <c r="Y59" s="130"/>
      <c r="Z59" s="130"/>
      <c r="AA59" s="130"/>
      <c r="AB59" s="130"/>
      <c r="AC59" s="130"/>
      <c r="AD59" s="130"/>
      <c r="AE59" s="130"/>
      <c r="AF59" s="130"/>
    </row>
    <row r="60" spans="1:32" s="131" customFormat="1" ht="18" customHeight="1" x14ac:dyDescent="0.3">
      <c r="A60" s="242"/>
      <c r="B60" s="545" t="s">
        <v>406</v>
      </c>
      <c r="C60" s="488"/>
      <c r="D60" s="487"/>
      <c r="E60" s="487"/>
      <c r="F60" s="487"/>
      <c r="G60" s="487"/>
      <c r="H60" s="494"/>
      <c r="I60" s="579">
        <f>SUM(I61:I65)</f>
        <v>3311795.2800000003</v>
      </c>
      <c r="J60" s="243"/>
      <c r="K60" s="251"/>
      <c r="M60" s="130"/>
      <c r="W60" s="130"/>
      <c r="X60" s="130"/>
      <c r="Y60" s="130"/>
      <c r="Z60" s="130"/>
      <c r="AA60" s="130"/>
      <c r="AB60" s="130"/>
      <c r="AC60" s="130"/>
      <c r="AD60" s="130"/>
      <c r="AE60" s="130"/>
      <c r="AF60" s="130"/>
    </row>
    <row r="61" spans="1:32" s="131" customFormat="1" ht="18" customHeight="1" x14ac:dyDescent="0.3">
      <c r="A61" s="242"/>
      <c r="B61" s="544" t="s">
        <v>407</v>
      </c>
      <c r="C61" s="488"/>
      <c r="D61" s="487"/>
      <c r="E61" s="487"/>
      <c r="F61" s="487"/>
      <c r="G61" s="487"/>
      <c r="H61" s="494"/>
      <c r="I61" s="580">
        <v>374603.11499999999</v>
      </c>
      <c r="J61" s="243"/>
      <c r="K61" s="251"/>
      <c r="M61" s="130"/>
      <c r="W61" s="130"/>
      <c r="X61" s="130"/>
      <c r="Y61" s="130"/>
      <c r="Z61" s="130"/>
      <c r="AA61" s="130"/>
      <c r="AB61" s="130"/>
      <c r="AC61" s="130"/>
      <c r="AD61" s="130"/>
      <c r="AE61" s="130"/>
      <c r="AF61" s="130"/>
    </row>
    <row r="62" spans="1:32" s="131" customFormat="1" ht="18" customHeight="1" x14ac:dyDescent="0.3">
      <c r="A62" s="242"/>
      <c r="B62" s="544" t="s">
        <v>408</v>
      </c>
      <c r="C62" s="488"/>
      <c r="D62" s="487"/>
      <c r="E62" s="487"/>
      <c r="F62" s="487"/>
      <c r="G62" s="487"/>
      <c r="H62" s="494"/>
      <c r="I62" s="580">
        <v>3126107.5</v>
      </c>
      <c r="J62" s="243"/>
      <c r="K62" s="251"/>
      <c r="M62" s="130"/>
      <c r="W62" s="130"/>
      <c r="X62" s="130"/>
      <c r="Y62" s="130"/>
      <c r="Z62" s="130"/>
      <c r="AA62" s="130"/>
      <c r="AB62" s="130"/>
      <c r="AC62" s="130"/>
      <c r="AD62" s="130"/>
      <c r="AE62" s="130"/>
      <c r="AF62" s="130"/>
    </row>
    <row r="63" spans="1:32" s="131" customFormat="1" ht="18" customHeight="1" x14ac:dyDescent="0.3">
      <c r="A63" s="242"/>
      <c r="B63" s="544" t="s">
        <v>409</v>
      </c>
      <c r="C63" s="488"/>
      <c r="D63" s="487"/>
      <c r="E63" s="487"/>
      <c r="F63" s="487"/>
      <c r="G63" s="487"/>
      <c r="H63" s="494"/>
      <c r="I63" s="581">
        <v>59622.707000000002</v>
      </c>
      <c r="J63" s="243"/>
      <c r="K63" s="251"/>
      <c r="M63" s="130"/>
      <c r="W63" s="130"/>
      <c r="X63" s="130"/>
      <c r="Y63" s="130"/>
      <c r="Z63" s="130"/>
      <c r="AA63" s="130"/>
      <c r="AB63" s="130"/>
      <c r="AC63" s="130"/>
      <c r="AD63" s="130"/>
      <c r="AE63" s="130"/>
      <c r="AF63" s="130"/>
    </row>
    <row r="64" spans="1:32" s="131" customFormat="1" ht="18" customHeight="1" x14ac:dyDescent="0.3">
      <c r="A64" s="242"/>
      <c r="B64" s="544" t="s">
        <v>410</v>
      </c>
      <c r="C64" s="488"/>
      <c r="D64" s="487"/>
      <c r="E64" s="487"/>
      <c r="F64" s="487"/>
      <c r="G64" s="487"/>
      <c r="H64" s="494"/>
      <c r="I64" s="581"/>
      <c r="J64" s="243"/>
      <c r="K64" s="251"/>
      <c r="M64" s="130"/>
      <c r="W64" s="130"/>
      <c r="X64" s="130"/>
      <c r="Y64" s="130"/>
      <c r="Z64" s="130"/>
      <c r="AA64" s="130"/>
      <c r="AB64" s="130"/>
      <c r="AC64" s="130"/>
      <c r="AD64" s="130"/>
      <c r="AE64" s="130"/>
      <c r="AF64" s="130"/>
    </row>
    <row r="65" spans="1:32" s="131" customFormat="1" ht="18" customHeight="1" x14ac:dyDescent="0.3">
      <c r="A65" s="242"/>
      <c r="B65" s="544" t="s">
        <v>411</v>
      </c>
      <c r="C65" s="488"/>
      <c r="D65" s="487"/>
      <c r="E65" s="487"/>
      <c r="F65" s="487"/>
      <c r="G65" s="487"/>
      <c r="H65" s="494"/>
      <c r="I65" s="581">
        <v>-248538.04200000013</v>
      </c>
      <c r="J65" s="243"/>
      <c r="K65" s="251"/>
      <c r="M65" s="130"/>
      <c r="W65" s="130"/>
      <c r="X65" s="130"/>
      <c r="Y65" s="130"/>
      <c r="Z65" s="130"/>
      <c r="AA65" s="130"/>
      <c r="AB65" s="130"/>
      <c r="AC65" s="130"/>
      <c r="AD65" s="130"/>
      <c r="AE65" s="130"/>
      <c r="AF65" s="130"/>
    </row>
    <row r="66" spans="1:32" s="131" customFormat="1" ht="18" customHeight="1" x14ac:dyDescent="0.3">
      <c r="A66" s="242"/>
      <c r="B66" s="544"/>
      <c r="C66" s="488"/>
      <c r="D66" s="487"/>
      <c r="E66" s="487"/>
      <c r="F66" s="487"/>
      <c r="G66" s="487"/>
      <c r="H66" s="494"/>
      <c r="I66" s="571"/>
      <c r="J66" s="243"/>
      <c r="K66" s="251"/>
      <c r="M66" s="130"/>
      <c r="W66" s="130"/>
      <c r="X66" s="130"/>
      <c r="Y66" s="130"/>
      <c r="Z66" s="130"/>
      <c r="AA66" s="130"/>
      <c r="AB66" s="130"/>
      <c r="AC66" s="130"/>
      <c r="AD66" s="130"/>
      <c r="AE66" s="130"/>
      <c r="AF66" s="130"/>
    </row>
    <row r="67" spans="1:32" s="131" customFormat="1" ht="18" customHeight="1" x14ac:dyDescent="0.3">
      <c r="A67" s="242"/>
      <c r="B67" s="545" t="s">
        <v>412</v>
      </c>
      <c r="C67" s="488"/>
      <c r="D67" s="487"/>
      <c r="E67" s="487"/>
      <c r="F67" s="487"/>
      <c r="G67" s="487"/>
      <c r="H67" s="494"/>
      <c r="I67" s="580"/>
      <c r="J67" s="243"/>
      <c r="K67" s="251"/>
      <c r="M67" s="130"/>
      <c r="W67" s="130"/>
      <c r="X67" s="130"/>
      <c r="Y67" s="130"/>
      <c r="Z67" s="130"/>
      <c r="AA67" s="130"/>
      <c r="AB67" s="130"/>
      <c r="AC67" s="130"/>
      <c r="AD67" s="130"/>
      <c r="AE67" s="130"/>
      <c r="AF67" s="130"/>
    </row>
    <row r="68" spans="1:32" s="131" customFormat="1" ht="27" customHeight="1" x14ac:dyDescent="0.3">
      <c r="A68" s="242"/>
      <c r="B68" s="544" t="s">
        <v>413</v>
      </c>
      <c r="C68" s="488"/>
      <c r="D68" s="487"/>
      <c r="E68" s="487"/>
      <c r="F68" s="487"/>
      <c r="G68" s="487"/>
      <c r="H68" s="494"/>
      <c r="I68" s="580">
        <v>-4171096.40802</v>
      </c>
      <c r="J68" s="243"/>
      <c r="K68" s="251"/>
      <c r="M68" s="130"/>
      <c r="W68" s="130"/>
      <c r="X68" s="130"/>
      <c r="Y68" s="130"/>
      <c r="Z68" s="130"/>
      <c r="AA68" s="130"/>
      <c r="AB68" s="130"/>
      <c r="AC68" s="130"/>
      <c r="AD68" s="130"/>
      <c r="AE68" s="130"/>
      <c r="AF68" s="130"/>
    </row>
    <row r="69" spans="1:32" s="131" customFormat="1" ht="18" customHeight="1" x14ac:dyDescent="0.3">
      <c r="A69" s="242"/>
      <c r="B69" s="544" t="s">
        <v>414</v>
      </c>
      <c r="C69" s="488"/>
      <c r="D69" s="487"/>
      <c r="E69" s="487"/>
      <c r="F69" s="487"/>
      <c r="G69" s="487"/>
      <c r="H69" s="494"/>
      <c r="I69" s="571"/>
      <c r="J69" s="243"/>
      <c r="K69" s="251"/>
      <c r="M69" s="130"/>
      <c r="W69" s="130"/>
      <c r="X69" s="130"/>
      <c r="Y69" s="130"/>
      <c r="Z69" s="130"/>
      <c r="AA69" s="130"/>
      <c r="AB69" s="130"/>
      <c r="AC69" s="130"/>
      <c r="AD69" s="130"/>
      <c r="AE69" s="130"/>
      <c r="AF69" s="130"/>
    </row>
    <row r="70" spans="1:32" s="131" customFormat="1" ht="18" customHeight="1" x14ac:dyDescent="0.3">
      <c r="A70" s="242"/>
      <c r="B70" s="545" t="s">
        <v>415</v>
      </c>
      <c r="C70" s="488"/>
      <c r="D70" s="487"/>
      <c r="E70" s="487"/>
      <c r="F70" s="487"/>
      <c r="G70" s="487"/>
      <c r="H70" s="494"/>
      <c r="I70" s="579">
        <f>+I58+I60+I68</f>
        <v>-1226873.5084699974</v>
      </c>
      <c r="J70" s="243"/>
      <c r="K70" s="251"/>
      <c r="M70" s="130"/>
      <c r="W70" s="130"/>
      <c r="X70" s="130"/>
      <c r="Y70" s="130"/>
      <c r="Z70" s="130"/>
      <c r="AA70" s="130"/>
      <c r="AB70" s="130"/>
      <c r="AC70" s="130"/>
      <c r="AD70" s="130"/>
      <c r="AE70" s="130"/>
      <c r="AF70" s="130"/>
    </row>
    <row r="71" spans="1:32" s="131" customFormat="1" ht="18" customHeight="1" x14ac:dyDescent="0.3">
      <c r="A71" s="242"/>
      <c r="B71" s="544" t="s">
        <v>416</v>
      </c>
      <c r="C71" s="488"/>
      <c r="D71" s="487"/>
      <c r="E71" s="487"/>
      <c r="F71" s="487"/>
      <c r="G71" s="487"/>
      <c r="H71" s="494"/>
      <c r="I71" s="571">
        <v>0</v>
      </c>
      <c r="J71" s="243"/>
      <c r="K71" s="251"/>
      <c r="M71" s="130"/>
      <c r="W71" s="130"/>
      <c r="X71" s="130"/>
      <c r="Y71" s="130"/>
      <c r="Z71" s="130"/>
      <c r="AA71" s="130"/>
      <c r="AB71" s="130"/>
      <c r="AC71" s="130"/>
      <c r="AD71" s="130"/>
      <c r="AE71" s="130"/>
      <c r="AF71" s="130"/>
    </row>
    <row r="72" spans="1:32" s="131" customFormat="1" ht="18" customHeight="1" x14ac:dyDescent="0.3">
      <c r="A72" s="242"/>
      <c r="B72" s="545" t="s">
        <v>417</v>
      </c>
      <c r="C72" s="488"/>
      <c r="D72" s="487"/>
      <c r="E72" s="487"/>
      <c r="F72" s="487"/>
      <c r="G72" s="487"/>
      <c r="H72" s="494"/>
      <c r="I72" s="579">
        <f>SUM(I70:I71)</f>
        <v>-1226873.5084699974</v>
      </c>
      <c r="J72" s="243"/>
      <c r="K72" s="251"/>
      <c r="M72" s="130"/>
      <c r="W72" s="130"/>
      <c r="X72" s="130"/>
      <c r="Y72" s="130"/>
      <c r="Z72" s="130"/>
      <c r="AA72" s="130"/>
      <c r="AB72" s="130"/>
      <c r="AC72" s="130"/>
      <c r="AD72" s="130"/>
      <c r="AE72" s="130"/>
      <c r="AF72" s="130"/>
    </row>
    <row r="73" spans="1:32" s="131" customFormat="1" ht="18" customHeight="1" x14ac:dyDescent="0.3">
      <c r="A73" s="242"/>
      <c r="B73" s="544" t="s">
        <v>418</v>
      </c>
      <c r="C73" s="488"/>
      <c r="D73" s="487"/>
      <c r="E73" s="487"/>
      <c r="F73" s="487"/>
      <c r="G73" s="487"/>
      <c r="H73" s="494"/>
      <c r="I73" s="580">
        <v>146027.81899999999</v>
      </c>
      <c r="J73" s="243"/>
      <c r="K73" s="251"/>
      <c r="M73" s="130"/>
      <c r="W73" s="130"/>
      <c r="X73" s="130"/>
      <c r="Y73" s="130"/>
      <c r="Z73" s="130"/>
      <c r="AA73" s="130"/>
      <c r="AB73" s="130"/>
      <c r="AC73" s="130"/>
      <c r="AD73" s="130"/>
      <c r="AE73" s="130"/>
      <c r="AF73" s="130"/>
    </row>
    <row r="74" spans="1:32" s="131" customFormat="1" ht="18" customHeight="1" thickBot="1" x14ac:dyDescent="0.35">
      <c r="A74" s="242"/>
      <c r="B74" s="546" t="s">
        <v>419</v>
      </c>
      <c r="C74" s="528"/>
      <c r="D74" s="527"/>
      <c r="E74" s="527"/>
      <c r="F74" s="527"/>
      <c r="G74" s="527"/>
      <c r="H74" s="570"/>
      <c r="I74" s="582">
        <f>SUM(I72:I73)</f>
        <v>-1080845.6894699975</v>
      </c>
      <c r="J74" s="243"/>
      <c r="K74" s="251"/>
      <c r="M74" s="130"/>
      <c r="W74" s="130"/>
      <c r="X74" s="130"/>
      <c r="Y74" s="130"/>
      <c r="Z74" s="130"/>
      <c r="AA74" s="130"/>
      <c r="AB74" s="130"/>
      <c r="AC74" s="130"/>
      <c r="AD74" s="130"/>
      <c r="AE74" s="130"/>
      <c r="AF74" s="130"/>
    </row>
    <row r="75" spans="1:32" s="131" customFormat="1" ht="14.25" customHeight="1" x14ac:dyDescent="0.3">
      <c r="A75" s="242"/>
      <c r="B75" s="226"/>
      <c r="C75" s="221"/>
      <c r="D75" s="221"/>
      <c r="E75" s="221"/>
      <c r="F75" s="221"/>
      <c r="G75" s="221"/>
      <c r="H75" s="221"/>
      <c r="I75" s="243"/>
      <c r="J75" s="243"/>
      <c r="K75" s="251"/>
      <c r="M75" s="130"/>
      <c r="W75" s="130"/>
      <c r="X75" s="130"/>
      <c r="Y75" s="130"/>
      <c r="Z75" s="130"/>
      <c r="AA75" s="130"/>
      <c r="AB75" s="130"/>
      <c r="AC75" s="130"/>
      <c r="AD75" s="130"/>
      <c r="AE75" s="130"/>
      <c r="AF75" s="130"/>
    </row>
    <row r="76" spans="1:32" s="131" customFormat="1" ht="14.25" customHeight="1" x14ac:dyDescent="0.3">
      <c r="A76" s="242"/>
      <c r="B76" s="226"/>
      <c r="C76" s="243"/>
      <c r="D76" s="243"/>
      <c r="E76" s="243"/>
      <c r="F76" s="243"/>
      <c r="G76" s="243"/>
      <c r="H76" s="243"/>
      <c r="I76" s="243"/>
      <c r="J76" s="243"/>
      <c r="K76" s="251"/>
      <c r="M76" s="130"/>
      <c r="W76" s="130"/>
      <c r="X76" s="130"/>
      <c r="Y76" s="130"/>
      <c r="Z76" s="130"/>
      <c r="AA76" s="130"/>
      <c r="AB76" s="130"/>
      <c r="AC76" s="130"/>
      <c r="AD76" s="130"/>
      <c r="AE76" s="130"/>
      <c r="AF76" s="130"/>
    </row>
    <row r="77" spans="1:32" s="131" customFormat="1" ht="14.25" customHeight="1" x14ac:dyDescent="0.3">
      <c r="A77" s="242"/>
      <c r="B77" s="127"/>
      <c r="C77" s="132"/>
      <c r="D77" s="132"/>
      <c r="E77" s="243"/>
      <c r="F77" s="243"/>
      <c r="G77" s="243"/>
      <c r="H77" s="243"/>
      <c r="I77" s="243"/>
      <c r="J77" s="243"/>
      <c r="K77" s="251"/>
      <c r="M77" s="130"/>
      <c r="W77" s="130"/>
      <c r="X77" s="130"/>
      <c r="Y77" s="130"/>
      <c r="Z77" s="130"/>
      <c r="AA77" s="130"/>
      <c r="AB77" s="130"/>
      <c r="AC77" s="130"/>
      <c r="AD77" s="130"/>
      <c r="AE77" s="130"/>
      <c r="AF77" s="130"/>
    </row>
    <row r="78" spans="1:32" s="131" customFormat="1" ht="14.25" customHeight="1" thickBot="1" x14ac:dyDescent="0.35">
      <c r="A78" s="242"/>
      <c r="B78" s="124"/>
      <c r="C78" s="205"/>
      <c r="D78" s="205"/>
      <c r="E78" s="243"/>
      <c r="F78" s="243"/>
      <c r="G78" s="243"/>
      <c r="H78" s="243"/>
      <c r="I78" s="243"/>
      <c r="J78" s="243"/>
      <c r="K78" s="251"/>
      <c r="M78" s="130"/>
      <c r="W78" s="130"/>
      <c r="X78" s="130"/>
      <c r="Y78" s="130"/>
      <c r="Z78" s="130"/>
      <c r="AA78" s="130"/>
      <c r="AB78" s="130"/>
      <c r="AC78" s="130"/>
      <c r="AD78" s="130"/>
      <c r="AE78" s="130"/>
      <c r="AF78" s="130"/>
    </row>
    <row r="79" spans="1:32" ht="14.25" customHeight="1" thickBot="1" x14ac:dyDescent="0.35">
      <c r="A79" s="153"/>
      <c r="B79" s="229" t="s">
        <v>10</v>
      </c>
      <c r="C79" s="148"/>
      <c r="D79" s="148"/>
      <c r="E79" s="148"/>
      <c r="F79" s="148"/>
      <c r="G79" s="261"/>
      <c r="H79" s="977" t="s">
        <v>204</v>
      </c>
      <c r="I79" s="977"/>
      <c r="J79" s="153"/>
      <c r="K79" s="262"/>
      <c r="M79" s="130"/>
      <c r="W79" s="130"/>
      <c r="X79" s="130"/>
      <c r="Y79" s="130"/>
      <c r="Z79" s="130"/>
      <c r="AA79" s="130"/>
      <c r="AB79" s="130"/>
      <c r="AC79" s="130"/>
      <c r="AD79" s="130"/>
      <c r="AE79" s="130"/>
      <c r="AF79" s="130"/>
    </row>
    <row r="80" spans="1:32" s="131" customFormat="1" ht="18.600000000000001" customHeight="1" thickBot="1" x14ac:dyDescent="0.35">
      <c r="A80" s="243"/>
      <c r="B80" s="925" t="s">
        <v>312</v>
      </c>
      <c r="C80" s="950">
        <v>2022</v>
      </c>
      <c r="D80" s="951"/>
      <c r="E80" s="951"/>
      <c r="F80" s="951"/>
      <c r="G80" s="951"/>
      <c r="H80" s="951"/>
      <c r="I80" s="952"/>
      <c r="J80" s="153"/>
      <c r="K80" s="251"/>
      <c r="M80" s="130"/>
      <c r="W80" s="130"/>
      <c r="X80" s="130"/>
      <c r="Y80" s="130"/>
      <c r="Z80" s="130"/>
      <c r="AA80" s="130"/>
      <c r="AB80" s="130"/>
      <c r="AC80" s="130"/>
      <c r="AD80" s="130"/>
      <c r="AE80" s="130"/>
      <c r="AF80" s="130"/>
    </row>
    <row r="81" spans="1:32" s="131" customFormat="1" ht="15" customHeight="1" thickBot="1" x14ac:dyDescent="0.35">
      <c r="A81" s="219"/>
      <c r="B81" s="926"/>
      <c r="C81" s="900" t="s">
        <v>100</v>
      </c>
      <c r="D81" s="900" t="s">
        <v>101</v>
      </c>
      <c r="E81" s="954" t="s">
        <v>102</v>
      </c>
      <c r="F81" s="955"/>
      <c r="G81" s="854" t="s">
        <v>103</v>
      </c>
      <c r="H81" s="854" t="s">
        <v>104</v>
      </c>
      <c r="I81" s="956" t="s">
        <v>90</v>
      </c>
      <c r="J81" s="243"/>
      <c r="K81" s="978"/>
      <c r="M81" s="130"/>
      <c r="W81" s="130"/>
      <c r="X81" s="130"/>
      <c r="Y81" s="130"/>
      <c r="Z81" s="130"/>
      <c r="AA81" s="130"/>
      <c r="AB81" s="130"/>
      <c r="AC81" s="130"/>
      <c r="AD81" s="130"/>
      <c r="AE81" s="130"/>
      <c r="AF81" s="130"/>
    </row>
    <row r="82" spans="1:32" s="131" customFormat="1" ht="18" customHeight="1" thickBot="1" x14ac:dyDescent="0.35">
      <c r="A82" s="219"/>
      <c r="B82" s="926"/>
      <c r="C82" s="906"/>
      <c r="D82" s="953"/>
      <c r="E82" s="273" t="s">
        <v>392</v>
      </c>
      <c r="F82" s="272" t="s">
        <v>393</v>
      </c>
      <c r="G82" s="855"/>
      <c r="H82" s="855"/>
      <c r="I82" s="957"/>
      <c r="J82" s="243"/>
      <c r="K82" s="978"/>
      <c r="M82" s="130"/>
      <c r="W82" s="130"/>
      <c r="X82" s="130"/>
      <c r="Y82" s="130"/>
      <c r="Z82" s="130"/>
      <c r="AA82" s="130"/>
      <c r="AB82" s="130"/>
      <c r="AC82" s="130"/>
      <c r="AD82" s="130"/>
      <c r="AE82" s="130"/>
      <c r="AF82" s="130"/>
    </row>
    <row r="83" spans="1:32" s="131" customFormat="1" ht="18" customHeight="1" x14ac:dyDescent="0.3">
      <c r="A83" s="242"/>
      <c r="B83" s="508" t="s">
        <v>86</v>
      </c>
      <c r="C83" s="592">
        <v>360708.99005681498</v>
      </c>
      <c r="D83" s="592">
        <v>513884.24107391498</v>
      </c>
      <c r="E83" s="592">
        <v>62193.783570027561</v>
      </c>
      <c r="F83" s="593">
        <v>1596590.1335100001</v>
      </c>
      <c r="G83" s="592">
        <v>537265.77799000463</v>
      </c>
      <c r="H83" s="594">
        <v>288291.83975474199</v>
      </c>
      <c r="I83" s="595">
        <f t="shared" ref="I83:I89" si="13">SUM(C83:H83)</f>
        <v>3358934.765955504</v>
      </c>
      <c r="J83" s="243"/>
      <c r="K83" s="259"/>
      <c r="L83" s="130"/>
      <c r="M83" s="130"/>
      <c r="N83" s="130"/>
      <c r="O83" s="130"/>
      <c r="P83" s="130"/>
      <c r="Q83" s="130"/>
      <c r="R83" s="130"/>
      <c r="W83" s="130"/>
      <c r="X83" s="130"/>
      <c r="Y83" s="130"/>
      <c r="Z83" s="130"/>
      <c r="AA83" s="130"/>
      <c r="AB83" s="130"/>
      <c r="AC83" s="130"/>
      <c r="AD83" s="130"/>
      <c r="AE83" s="130"/>
      <c r="AF83" s="130"/>
    </row>
    <row r="84" spans="1:32" s="131" customFormat="1" ht="18" customHeight="1" x14ac:dyDescent="0.3">
      <c r="A84" s="242"/>
      <c r="B84" s="544" t="s">
        <v>395</v>
      </c>
      <c r="C84" s="540">
        <v>-34617.110810000006</v>
      </c>
      <c r="D84" s="540">
        <v>-13907.336339999998</v>
      </c>
      <c r="E84" s="540">
        <v>0</v>
      </c>
      <c r="F84" s="542">
        <v>-22225.149550000002</v>
      </c>
      <c r="G84" s="540">
        <v>-432.59742</v>
      </c>
      <c r="H84" s="562">
        <v>-40890.402569999998</v>
      </c>
      <c r="I84" s="571">
        <f t="shared" si="13"/>
        <v>-112072.59669000001</v>
      </c>
      <c r="J84" s="243"/>
      <c r="K84" s="259"/>
      <c r="L84" s="130"/>
      <c r="M84" s="130"/>
      <c r="N84" s="130"/>
      <c r="O84" s="130"/>
      <c r="P84" s="130"/>
      <c r="Q84" s="130"/>
      <c r="R84" s="130"/>
      <c r="W84" s="130"/>
      <c r="X84" s="130"/>
      <c r="Y84" s="130"/>
      <c r="Z84" s="130"/>
      <c r="AA84" s="130"/>
      <c r="AB84" s="130"/>
      <c r="AC84" s="130"/>
      <c r="AD84" s="130"/>
      <c r="AE84" s="130"/>
      <c r="AF84" s="130"/>
    </row>
    <row r="85" spans="1:32" s="131" customFormat="1" ht="18" customHeight="1" x14ac:dyDescent="0.25">
      <c r="A85" s="242"/>
      <c r="B85" s="544" t="s">
        <v>420</v>
      </c>
      <c r="C85" s="547">
        <v>-186787.00682999991</v>
      </c>
      <c r="D85" s="547">
        <v>-8915.6919099999832</v>
      </c>
      <c r="E85" s="547">
        <v>0</v>
      </c>
      <c r="F85" s="548">
        <v>0</v>
      </c>
      <c r="G85" s="547">
        <v>0</v>
      </c>
      <c r="H85" s="563">
        <v>-31108.2317699999</v>
      </c>
      <c r="I85" s="571">
        <f t="shared" si="13"/>
        <v>-226810.9305099998</v>
      </c>
      <c r="J85" s="243"/>
      <c r="K85" s="259"/>
      <c r="L85" s="130"/>
      <c r="M85" s="130"/>
      <c r="N85" s="130"/>
      <c r="O85" s="130"/>
      <c r="P85" s="130"/>
      <c r="Q85" s="130"/>
      <c r="R85" s="130"/>
      <c r="W85" s="130"/>
      <c r="X85" s="130"/>
      <c r="Y85" s="130"/>
      <c r="Z85" s="130"/>
      <c r="AA85" s="130"/>
      <c r="AB85" s="130"/>
      <c r="AC85" s="130"/>
      <c r="AD85" s="130"/>
      <c r="AE85" s="130"/>
      <c r="AF85" s="130"/>
    </row>
    <row r="86" spans="1:32" s="131" customFormat="1" ht="18" customHeight="1" x14ac:dyDescent="0.25">
      <c r="A86" s="242"/>
      <c r="B86" s="551" t="s">
        <v>397</v>
      </c>
      <c r="C86" s="552">
        <v>-117570.70441361821</v>
      </c>
      <c r="D86" s="552">
        <v>-441012.66813810886</v>
      </c>
      <c r="E86" s="552">
        <v>0</v>
      </c>
      <c r="F86" s="553">
        <v>-65482.420000000013</v>
      </c>
      <c r="G86" s="552">
        <v>0</v>
      </c>
      <c r="H86" s="564">
        <v>-175770.96983826673</v>
      </c>
      <c r="I86" s="572">
        <f t="shared" si="13"/>
        <v>-799836.76238999388</v>
      </c>
      <c r="J86" s="243"/>
      <c r="K86" s="259"/>
      <c r="L86" s="130"/>
      <c r="M86" s="130"/>
      <c r="N86" s="130"/>
      <c r="O86" s="130"/>
      <c r="P86" s="130"/>
      <c r="Q86" s="130"/>
      <c r="R86" s="130"/>
      <c r="W86" s="130"/>
      <c r="X86" s="130"/>
      <c r="Y86" s="130"/>
      <c r="Z86" s="130"/>
      <c r="AA86" s="130"/>
      <c r="AB86" s="130"/>
      <c r="AC86" s="130"/>
      <c r="AD86" s="130"/>
      <c r="AE86" s="130"/>
      <c r="AF86" s="130"/>
    </row>
    <row r="87" spans="1:32" s="131" customFormat="1" ht="18" customHeight="1" x14ac:dyDescent="0.25">
      <c r="A87" s="242"/>
      <c r="B87" s="573" t="s">
        <v>398</v>
      </c>
      <c r="C87" s="555">
        <f t="shared" ref="C87:H87" si="14">SUM(C83:C86)</f>
        <v>21734.168003196872</v>
      </c>
      <c r="D87" s="555">
        <f t="shared" si="14"/>
        <v>50048.544685806148</v>
      </c>
      <c r="E87" s="555">
        <f t="shared" si="14"/>
        <v>62193.783570027561</v>
      </c>
      <c r="F87" s="556">
        <f t="shared" si="14"/>
        <v>1508882.5639600002</v>
      </c>
      <c r="G87" s="555">
        <f t="shared" si="14"/>
        <v>536833.18057000462</v>
      </c>
      <c r="H87" s="565">
        <f t="shared" si="14"/>
        <v>40522.235576475359</v>
      </c>
      <c r="I87" s="574">
        <f t="shared" si="13"/>
        <v>2220214.4763655108</v>
      </c>
      <c r="J87" s="243"/>
      <c r="K87" s="259"/>
      <c r="L87" s="130"/>
      <c r="M87" s="130"/>
      <c r="N87" s="130"/>
      <c r="O87" s="130"/>
      <c r="P87" s="130"/>
      <c r="Q87" s="130"/>
      <c r="R87" s="130"/>
      <c r="W87" s="130"/>
      <c r="X87" s="130"/>
      <c r="Y87" s="130"/>
      <c r="Z87" s="130"/>
      <c r="AA87" s="130"/>
      <c r="AB87" s="130"/>
      <c r="AC87" s="130"/>
      <c r="AD87" s="130"/>
      <c r="AE87" s="130"/>
      <c r="AF87" s="130"/>
    </row>
    <row r="88" spans="1:32" s="131" customFormat="1" ht="18" customHeight="1" x14ac:dyDescent="0.25">
      <c r="A88" s="242"/>
      <c r="B88" s="557" t="s">
        <v>425</v>
      </c>
      <c r="C88" s="558">
        <v>5095.6221961826623</v>
      </c>
      <c r="D88" s="558">
        <v>-7277.3344184456091</v>
      </c>
      <c r="E88" s="558">
        <v>-2098.6741930099015</v>
      </c>
      <c r="F88" s="559">
        <v>-143647.36759051509</v>
      </c>
      <c r="G88" s="558">
        <v>-22113.505780190975</v>
      </c>
      <c r="H88" s="566">
        <v>14892.0321278499</v>
      </c>
      <c r="I88" s="575">
        <f t="shared" si="13"/>
        <v>-155149.22765812901</v>
      </c>
      <c r="J88" s="243"/>
      <c r="K88" s="259"/>
      <c r="L88" s="130"/>
      <c r="M88" s="130"/>
      <c r="N88" s="130"/>
      <c r="O88" s="130"/>
      <c r="P88" s="130"/>
      <c r="Q88" s="130"/>
      <c r="R88" s="130"/>
      <c r="W88" s="130"/>
      <c r="X88" s="130"/>
      <c r="Y88" s="130"/>
      <c r="Z88" s="130"/>
      <c r="AA88" s="130"/>
      <c r="AB88" s="130"/>
      <c r="AC88" s="130"/>
      <c r="AD88" s="130"/>
      <c r="AE88" s="130"/>
      <c r="AF88" s="130"/>
    </row>
    <row r="89" spans="1:32" s="131" customFormat="1" ht="18" customHeight="1" x14ac:dyDescent="0.25">
      <c r="A89" s="242"/>
      <c r="B89" s="573" t="s">
        <v>400</v>
      </c>
      <c r="C89" s="555">
        <f t="shared" ref="C89:H89" si="15">SUM(C87:C88)</f>
        <v>26829.790199379535</v>
      </c>
      <c r="D89" s="555">
        <f t="shared" si="15"/>
        <v>42771.21026736054</v>
      </c>
      <c r="E89" s="555">
        <f t="shared" si="15"/>
        <v>60095.109377017659</v>
      </c>
      <c r="F89" s="556">
        <f t="shared" si="15"/>
        <v>1365235.196369485</v>
      </c>
      <c r="G89" s="555">
        <f t="shared" si="15"/>
        <v>514719.67478981364</v>
      </c>
      <c r="H89" s="565">
        <f t="shared" si="15"/>
        <v>55414.267704325262</v>
      </c>
      <c r="I89" s="574">
        <f t="shared" si="13"/>
        <v>2065065.2487073815</v>
      </c>
      <c r="J89" s="243"/>
      <c r="K89" s="259"/>
      <c r="L89" s="130"/>
      <c r="M89" s="130"/>
      <c r="N89" s="130"/>
      <c r="O89" s="130"/>
      <c r="P89" s="130"/>
      <c r="Q89" s="130"/>
      <c r="R89" s="130"/>
      <c r="W89" s="130"/>
      <c r="X89" s="130"/>
      <c r="Y89" s="130"/>
      <c r="Z89" s="130"/>
      <c r="AA89" s="130"/>
      <c r="AB89" s="130"/>
      <c r="AC89" s="130"/>
      <c r="AD89" s="130"/>
      <c r="AE89" s="130"/>
      <c r="AF89" s="130"/>
    </row>
    <row r="90" spans="1:32" s="131" customFormat="1" ht="18" customHeight="1" x14ac:dyDescent="0.3">
      <c r="A90" s="242"/>
      <c r="B90" s="554"/>
      <c r="C90" s="560"/>
      <c r="D90" s="560"/>
      <c r="E90" s="560"/>
      <c r="F90" s="561"/>
      <c r="G90" s="560"/>
      <c r="H90" s="567"/>
      <c r="I90" s="576">
        <v>0</v>
      </c>
      <c r="J90" s="243"/>
      <c r="K90" s="259"/>
      <c r="M90" s="130"/>
      <c r="W90" s="130"/>
      <c r="X90" s="130"/>
      <c r="Y90" s="130"/>
      <c r="Z90" s="130"/>
      <c r="AA90" s="130"/>
      <c r="AB90" s="130"/>
      <c r="AC90" s="130"/>
      <c r="AD90" s="130"/>
      <c r="AE90" s="130"/>
      <c r="AF90" s="130"/>
    </row>
    <row r="91" spans="1:32" s="131" customFormat="1" ht="18" customHeight="1" x14ac:dyDescent="0.3">
      <c r="A91" s="242"/>
      <c r="B91" s="545" t="s">
        <v>401</v>
      </c>
      <c r="C91" s="541"/>
      <c r="D91" s="541"/>
      <c r="E91" s="541"/>
      <c r="F91" s="543"/>
      <c r="G91" s="541"/>
      <c r="H91" s="568"/>
      <c r="I91" s="571">
        <v>0</v>
      </c>
      <c r="J91" s="243"/>
      <c r="K91" s="259"/>
      <c r="L91" s="130"/>
      <c r="M91" s="130"/>
      <c r="W91" s="130"/>
      <c r="X91" s="130"/>
      <c r="Y91" s="130"/>
      <c r="Z91" s="130"/>
      <c r="AA91" s="130"/>
      <c r="AB91" s="130"/>
      <c r="AC91" s="130"/>
      <c r="AD91" s="130"/>
      <c r="AE91" s="130"/>
      <c r="AF91" s="130"/>
    </row>
    <row r="92" spans="1:32" s="131" customFormat="1" ht="18" customHeight="1" x14ac:dyDescent="0.25">
      <c r="A92" s="242"/>
      <c r="B92" s="544" t="s">
        <v>402</v>
      </c>
      <c r="C92" s="549">
        <v>-35272.436787311803</v>
      </c>
      <c r="D92" s="549">
        <v>-10559.644972305265</v>
      </c>
      <c r="E92" s="549">
        <v>-14530.07013</v>
      </c>
      <c r="F92" s="550">
        <v>-808188.60539000016</v>
      </c>
      <c r="G92" s="549">
        <v>-415036.27296999999</v>
      </c>
      <c r="H92" s="569">
        <v>-47199.467248991903</v>
      </c>
      <c r="I92" s="577">
        <f>SUM(C92:H92)</f>
        <v>-1330786.4974986091</v>
      </c>
      <c r="J92" s="243"/>
      <c r="K92" s="259"/>
      <c r="L92" s="130"/>
      <c r="M92" s="130"/>
      <c r="N92" s="130"/>
      <c r="O92" s="130"/>
      <c r="P92" s="130"/>
      <c r="Q92" s="130"/>
      <c r="R92" s="130"/>
      <c r="W92" s="130"/>
      <c r="X92" s="130"/>
      <c r="Y92" s="130"/>
      <c r="Z92" s="130"/>
      <c r="AA92" s="130"/>
      <c r="AB92" s="130"/>
      <c r="AC92" s="130"/>
      <c r="AD92" s="130"/>
      <c r="AE92" s="130"/>
      <c r="AF92" s="130"/>
    </row>
    <row r="93" spans="1:32" s="131" customFormat="1" ht="18" customHeight="1" x14ac:dyDescent="0.25">
      <c r="A93" s="242"/>
      <c r="B93" s="544" t="s">
        <v>403</v>
      </c>
      <c r="C93" s="549">
        <v>-17669.486597721057</v>
      </c>
      <c r="D93" s="549">
        <v>-25196.916291498401</v>
      </c>
      <c r="E93" s="549">
        <v>-3049.5030460374837</v>
      </c>
      <c r="F93" s="550">
        <v>-78286.269584204449</v>
      </c>
      <c r="G93" s="549">
        <v>-26343.366369847168</v>
      </c>
      <c r="H93" s="569">
        <v>-14135.613110691444</v>
      </c>
      <c r="I93" s="577">
        <f>SUM(C93:H93)</f>
        <v>-164681.15500000003</v>
      </c>
      <c r="J93" s="243"/>
      <c r="K93" s="259"/>
      <c r="L93" s="130"/>
      <c r="M93" s="130"/>
      <c r="N93" s="130"/>
      <c r="O93" s="130"/>
      <c r="P93" s="130"/>
      <c r="Q93" s="130"/>
      <c r="R93" s="130"/>
      <c r="W93" s="130"/>
      <c r="X93" s="130"/>
      <c r="Y93" s="130"/>
      <c r="Z93" s="130"/>
      <c r="AA93" s="130"/>
      <c r="AB93" s="130"/>
      <c r="AC93" s="130"/>
      <c r="AD93" s="130"/>
      <c r="AE93" s="130"/>
      <c r="AF93" s="130"/>
    </row>
    <row r="94" spans="1:32" s="131" customFormat="1" ht="18" customHeight="1" x14ac:dyDescent="0.25">
      <c r="A94" s="242"/>
      <c r="B94" s="551" t="s">
        <v>404</v>
      </c>
      <c r="C94" s="583"/>
      <c r="D94" s="583"/>
      <c r="E94" s="583"/>
      <c r="F94" s="584"/>
      <c r="G94" s="583"/>
      <c r="H94" s="585"/>
      <c r="I94" s="586">
        <f>SUM(C94:H94)</f>
        <v>0</v>
      </c>
      <c r="J94" s="243"/>
      <c r="K94" s="259"/>
      <c r="L94" s="130"/>
      <c r="M94" s="130"/>
      <c r="N94" s="130"/>
      <c r="O94" s="130"/>
      <c r="P94" s="130"/>
      <c r="Q94" s="130"/>
      <c r="R94" s="130"/>
      <c r="W94" s="130"/>
      <c r="X94" s="130"/>
      <c r="Y94" s="130"/>
      <c r="Z94" s="130"/>
      <c r="AA94" s="130"/>
      <c r="AB94" s="130"/>
      <c r="AC94" s="130"/>
      <c r="AD94" s="130"/>
      <c r="AE94" s="130"/>
      <c r="AF94" s="130"/>
    </row>
    <row r="95" spans="1:32" s="131" customFormat="1" ht="18" customHeight="1" x14ac:dyDescent="0.25">
      <c r="A95" s="242"/>
      <c r="B95" s="596" t="s">
        <v>405</v>
      </c>
      <c r="C95" s="588">
        <f t="shared" ref="C95:H95" si="16">SUM(C89:C94)</f>
        <v>-26112.133185653325</v>
      </c>
      <c r="D95" s="588">
        <f t="shared" si="16"/>
        <v>7014.649003556875</v>
      </c>
      <c r="E95" s="588">
        <f t="shared" si="16"/>
        <v>42515.536200980176</v>
      </c>
      <c r="F95" s="589">
        <f t="shared" si="16"/>
        <v>478760.32139528042</v>
      </c>
      <c r="G95" s="588">
        <f t="shared" si="16"/>
        <v>73340.035449966483</v>
      </c>
      <c r="H95" s="590">
        <f t="shared" si="16"/>
        <v>-5920.8126553580842</v>
      </c>
      <c r="I95" s="597">
        <f>SUM(C95:H95)</f>
        <v>569597.59620877251</v>
      </c>
      <c r="J95" s="243"/>
      <c r="K95" s="259"/>
      <c r="L95" s="130"/>
      <c r="M95" s="130"/>
      <c r="N95" s="130"/>
      <c r="O95" s="130"/>
      <c r="P95" s="130"/>
      <c r="Q95" s="130"/>
      <c r="R95" s="130"/>
      <c r="W95" s="130"/>
      <c r="X95" s="130"/>
      <c r="Y95" s="130"/>
      <c r="Z95" s="130"/>
      <c r="AA95" s="130"/>
      <c r="AB95" s="130"/>
      <c r="AC95" s="130"/>
      <c r="AD95" s="130"/>
      <c r="AE95" s="130"/>
      <c r="AF95" s="130"/>
    </row>
    <row r="96" spans="1:32" s="131" customFormat="1" ht="18" customHeight="1" x14ac:dyDescent="0.3">
      <c r="A96" s="242"/>
      <c r="B96" s="587"/>
      <c r="C96" s="489"/>
      <c r="D96" s="491"/>
      <c r="E96" s="491"/>
      <c r="F96" s="491"/>
      <c r="G96" s="491"/>
      <c r="H96" s="493"/>
      <c r="I96" s="578"/>
      <c r="J96" s="243"/>
      <c r="K96" s="259"/>
      <c r="M96" s="130"/>
      <c r="W96" s="130"/>
      <c r="X96" s="130"/>
      <c r="Y96" s="130"/>
      <c r="Z96" s="130"/>
      <c r="AA96" s="130"/>
      <c r="AB96" s="130"/>
      <c r="AC96" s="130"/>
      <c r="AD96" s="130"/>
      <c r="AE96" s="130"/>
      <c r="AF96" s="130"/>
    </row>
    <row r="97" spans="1:32" s="131" customFormat="1" ht="18" customHeight="1" x14ac:dyDescent="0.3">
      <c r="A97" s="242"/>
      <c r="B97" s="545" t="s">
        <v>406</v>
      </c>
      <c r="C97" s="488"/>
      <c r="D97" s="487"/>
      <c r="E97" s="487"/>
      <c r="F97" s="487"/>
      <c r="G97" s="487"/>
      <c r="H97" s="494"/>
      <c r="I97" s="579">
        <f>SUM(I98:I102)</f>
        <v>582907.80355755251</v>
      </c>
      <c r="J97" s="243"/>
      <c r="K97" s="259"/>
      <c r="M97" s="130"/>
      <c r="W97" s="130"/>
      <c r="X97" s="130"/>
      <c r="Y97" s="130"/>
      <c r="Z97" s="130"/>
      <c r="AA97" s="130"/>
      <c r="AB97" s="130"/>
      <c r="AC97" s="130"/>
      <c r="AD97" s="130"/>
      <c r="AE97" s="130"/>
      <c r="AF97" s="130"/>
    </row>
    <row r="98" spans="1:32" s="131" customFormat="1" ht="18" customHeight="1" x14ac:dyDescent="0.3">
      <c r="A98" s="242"/>
      <c r="B98" s="544" t="s">
        <v>407</v>
      </c>
      <c r="C98" s="488"/>
      <c r="D98" s="487"/>
      <c r="E98" s="487"/>
      <c r="F98" s="487"/>
      <c r="G98" s="487"/>
      <c r="H98" s="494"/>
      <c r="I98" s="580"/>
      <c r="J98" s="243"/>
      <c r="K98" s="259"/>
      <c r="M98" s="130"/>
      <c r="W98" s="130"/>
      <c r="X98" s="130"/>
      <c r="Y98" s="130"/>
      <c r="Z98" s="130"/>
      <c r="AA98" s="130"/>
      <c r="AB98" s="130"/>
      <c r="AC98" s="130"/>
      <c r="AD98" s="130"/>
      <c r="AE98" s="130"/>
      <c r="AF98" s="130"/>
    </row>
    <row r="99" spans="1:32" s="131" customFormat="1" ht="18" customHeight="1" x14ac:dyDescent="0.3">
      <c r="A99" s="242"/>
      <c r="B99" s="544" t="s">
        <v>408</v>
      </c>
      <c r="C99" s="488"/>
      <c r="D99" s="487"/>
      <c r="E99" s="487"/>
      <c r="F99" s="487"/>
      <c r="G99" s="487"/>
      <c r="H99" s="494"/>
      <c r="I99" s="580">
        <v>155372.57708000002</v>
      </c>
      <c r="J99" s="243"/>
      <c r="K99" s="259"/>
      <c r="M99" s="130"/>
      <c r="W99" s="130"/>
      <c r="X99" s="130"/>
      <c r="Y99" s="130"/>
      <c r="Z99" s="130"/>
      <c r="AA99" s="130"/>
      <c r="AB99" s="130"/>
      <c r="AC99" s="130"/>
      <c r="AD99" s="130"/>
      <c r="AE99" s="130"/>
      <c r="AF99" s="130"/>
    </row>
    <row r="100" spans="1:32" s="131" customFormat="1" ht="18" customHeight="1" x14ac:dyDescent="0.3">
      <c r="A100" s="242"/>
      <c r="B100" s="544" t="s">
        <v>409</v>
      </c>
      <c r="C100" s="488"/>
      <c r="D100" s="487"/>
      <c r="E100" s="487"/>
      <c r="F100" s="487"/>
      <c r="G100" s="487"/>
      <c r="H100" s="494"/>
      <c r="I100" s="581"/>
      <c r="J100" s="243"/>
      <c r="K100" s="259"/>
      <c r="M100" s="130"/>
      <c r="W100" s="130"/>
      <c r="X100" s="130"/>
      <c r="Y100" s="130"/>
      <c r="Z100" s="130"/>
      <c r="AA100" s="130"/>
      <c r="AB100" s="130"/>
      <c r="AC100" s="130"/>
      <c r="AD100" s="130"/>
      <c r="AE100" s="130"/>
      <c r="AF100" s="130"/>
    </row>
    <row r="101" spans="1:32" s="131" customFormat="1" ht="18" customHeight="1" x14ac:dyDescent="0.3">
      <c r="A101" s="242"/>
      <c r="B101" s="544" t="s">
        <v>410</v>
      </c>
      <c r="C101" s="488"/>
      <c r="D101" s="487"/>
      <c r="E101" s="487"/>
      <c r="F101" s="487"/>
      <c r="G101" s="487"/>
      <c r="H101" s="494"/>
      <c r="I101" s="581">
        <v>205025.47200000001</v>
      </c>
      <c r="J101" s="243"/>
      <c r="K101" s="259"/>
      <c r="M101" s="130"/>
      <c r="W101" s="130"/>
      <c r="X101" s="130"/>
      <c r="Y101" s="130"/>
      <c r="Z101" s="130"/>
      <c r="AA101" s="130"/>
      <c r="AB101" s="130"/>
      <c r="AC101" s="130"/>
      <c r="AD101" s="130"/>
      <c r="AE101" s="130"/>
      <c r="AF101" s="130"/>
    </row>
    <row r="102" spans="1:32" s="131" customFormat="1" ht="18" customHeight="1" x14ac:dyDescent="0.3">
      <c r="A102" s="242"/>
      <c r="B102" s="544" t="s">
        <v>411</v>
      </c>
      <c r="C102" s="488"/>
      <c r="D102" s="487"/>
      <c r="E102" s="487"/>
      <c r="F102" s="487"/>
      <c r="G102" s="487"/>
      <c r="H102" s="494"/>
      <c r="I102" s="581">
        <v>222509.75447755249</v>
      </c>
      <c r="J102" s="243"/>
      <c r="K102" s="259"/>
      <c r="M102" s="130"/>
      <c r="W102" s="130"/>
      <c r="X102" s="130"/>
      <c r="Y102" s="130"/>
      <c r="Z102" s="130"/>
      <c r="AA102" s="130"/>
      <c r="AB102" s="130"/>
      <c r="AC102" s="130"/>
      <c r="AD102" s="130"/>
      <c r="AE102" s="130"/>
      <c r="AF102" s="130"/>
    </row>
    <row r="103" spans="1:32" s="131" customFormat="1" ht="18" customHeight="1" x14ac:dyDescent="0.3">
      <c r="A103" s="242"/>
      <c r="B103" s="544"/>
      <c r="C103" s="488"/>
      <c r="D103" s="487"/>
      <c r="E103" s="487"/>
      <c r="F103" s="487"/>
      <c r="G103" s="487"/>
      <c r="H103" s="494"/>
      <c r="I103" s="571"/>
      <c r="J103" s="243"/>
      <c r="K103" s="259"/>
      <c r="M103" s="130"/>
      <c r="W103" s="130"/>
      <c r="X103" s="130"/>
      <c r="Y103" s="130"/>
      <c r="Z103" s="130"/>
      <c r="AA103" s="130"/>
      <c r="AB103" s="130"/>
      <c r="AC103" s="130"/>
      <c r="AD103" s="130"/>
      <c r="AE103" s="130"/>
      <c r="AF103" s="130"/>
    </row>
    <row r="104" spans="1:32" s="131" customFormat="1" ht="18" customHeight="1" x14ac:dyDescent="0.3">
      <c r="A104" s="242"/>
      <c r="B104" s="545" t="s">
        <v>412</v>
      </c>
      <c r="C104" s="488"/>
      <c r="D104" s="487"/>
      <c r="E104" s="487"/>
      <c r="F104" s="487"/>
      <c r="G104" s="487"/>
      <c r="H104" s="494"/>
      <c r="I104" s="580"/>
      <c r="J104" s="243"/>
      <c r="K104" s="259"/>
      <c r="M104" s="130"/>
      <c r="W104" s="130"/>
      <c r="X104" s="130"/>
      <c r="Y104" s="130"/>
      <c r="Z104" s="130"/>
      <c r="AA104" s="130"/>
      <c r="AB104" s="130"/>
      <c r="AC104" s="130"/>
      <c r="AD104" s="130"/>
      <c r="AE104" s="130"/>
      <c r="AF104" s="130"/>
    </row>
    <row r="105" spans="1:32" s="131" customFormat="1" ht="28.95" customHeight="1" x14ac:dyDescent="0.3">
      <c r="A105" s="242"/>
      <c r="B105" s="544" t="s">
        <v>413</v>
      </c>
      <c r="C105" s="488"/>
      <c r="D105" s="487"/>
      <c r="E105" s="487"/>
      <c r="F105" s="487"/>
      <c r="G105" s="487"/>
      <c r="H105" s="494"/>
      <c r="I105" s="580">
        <v>-798048.36300000001</v>
      </c>
      <c r="J105" s="243"/>
      <c r="K105" s="259"/>
      <c r="M105" s="130"/>
      <c r="W105" s="130"/>
      <c r="X105" s="130"/>
      <c r="Y105" s="130"/>
      <c r="Z105" s="130"/>
      <c r="AA105" s="130"/>
      <c r="AB105" s="130"/>
      <c r="AC105" s="130"/>
      <c r="AD105" s="130"/>
      <c r="AE105" s="130"/>
      <c r="AF105" s="130"/>
    </row>
    <row r="106" spans="1:32" s="131" customFormat="1" ht="18" customHeight="1" x14ac:dyDescent="0.3">
      <c r="A106" s="242"/>
      <c r="B106" s="544" t="s">
        <v>414</v>
      </c>
      <c r="C106" s="488"/>
      <c r="D106" s="487"/>
      <c r="E106" s="487"/>
      <c r="F106" s="487"/>
      <c r="G106" s="487"/>
      <c r="H106" s="494"/>
      <c r="I106" s="571">
        <v>0</v>
      </c>
      <c r="J106" s="243"/>
      <c r="K106" s="259"/>
      <c r="M106" s="130"/>
      <c r="W106" s="130"/>
      <c r="X106" s="130"/>
      <c r="Y106" s="130"/>
      <c r="Z106" s="130"/>
      <c r="AA106" s="130"/>
      <c r="AB106" s="130"/>
      <c r="AC106" s="130"/>
      <c r="AD106" s="130"/>
      <c r="AE106" s="130"/>
      <c r="AF106" s="130"/>
    </row>
    <row r="107" spans="1:32" s="131" customFormat="1" ht="18" customHeight="1" x14ac:dyDescent="0.3">
      <c r="A107" s="242"/>
      <c r="B107" s="545" t="s">
        <v>415</v>
      </c>
      <c r="C107" s="488"/>
      <c r="D107" s="487"/>
      <c r="E107" s="487"/>
      <c r="F107" s="487"/>
      <c r="G107" s="487"/>
      <c r="H107" s="494"/>
      <c r="I107" s="579">
        <f>+I95+I97+I105</f>
        <v>354457.03676632501</v>
      </c>
      <c r="J107" s="243"/>
      <c r="K107" s="259"/>
      <c r="M107" s="130"/>
      <c r="W107" s="130"/>
      <c r="X107" s="130"/>
      <c r="Y107" s="130"/>
      <c r="Z107" s="130"/>
      <c r="AA107" s="130"/>
      <c r="AB107" s="130"/>
      <c r="AC107" s="130"/>
      <c r="AD107" s="130"/>
      <c r="AE107" s="130"/>
      <c r="AF107" s="130"/>
    </row>
    <row r="108" spans="1:32" s="131" customFormat="1" ht="18" customHeight="1" x14ac:dyDescent="0.3">
      <c r="A108" s="242"/>
      <c r="B108" s="544" t="s">
        <v>416</v>
      </c>
      <c r="C108" s="488"/>
      <c r="D108" s="487"/>
      <c r="E108" s="487"/>
      <c r="F108" s="487"/>
      <c r="G108" s="487"/>
      <c r="H108" s="494"/>
      <c r="I108" s="571">
        <v>-59899.179679999994</v>
      </c>
      <c r="J108" s="243"/>
      <c r="K108" s="259"/>
      <c r="M108" s="130"/>
      <c r="W108" s="130"/>
      <c r="X108" s="130"/>
      <c r="Y108" s="130"/>
      <c r="Z108" s="130"/>
      <c r="AA108" s="130"/>
      <c r="AB108" s="130"/>
      <c r="AC108" s="130"/>
      <c r="AD108" s="130"/>
      <c r="AE108" s="130"/>
      <c r="AF108" s="130"/>
    </row>
    <row r="109" spans="1:32" s="131" customFormat="1" ht="18" customHeight="1" x14ac:dyDescent="0.3">
      <c r="A109" s="242"/>
      <c r="B109" s="545" t="s">
        <v>417</v>
      </c>
      <c r="C109" s="488"/>
      <c r="D109" s="487"/>
      <c r="E109" s="487"/>
      <c r="F109" s="487"/>
      <c r="G109" s="487"/>
      <c r="H109" s="494"/>
      <c r="I109" s="579">
        <f>SUM(I107:I108)</f>
        <v>294557.85708632501</v>
      </c>
      <c r="J109" s="243"/>
      <c r="K109" s="259"/>
      <c r="M109" s="130"/>
      <c r="W109" s="130"/>
      <c r="X109" s="130"/>
      <c r="Y109" s="130"/>
      <c r="Z109" s="130"/>
      <c r="AA109" s="130"/>
      <c r="AB109" s="130"/>
      <c r="AC109" s="130"/>
      <c r="AD109" s="130"/>
      <c r="AE109" s="130"/>
      <c r="AF109" s="130"/>
    </row>
    <row r="110" spans="1:32" s="131" customFormat="1" ht="18" customHeight="1" x14ac:dyDescent="0.3">
      <c r="A110" s="242"/>
      <c r="B110" s="544" t="s">
        <v>418</v>
      </c>
      <c r="C110" s="488"/>
      <c r="D110" s="487"/>
      <c r="E110" s="487"/>
      <c r="F110" s="487"/>
      <c r="G110" s="487"/>
      <c r="H110" s="494"/>
      <c r="I110" s="580"/>
      <c r="J110" s="243"/>
      <c r="K110" s="259"/>
      <c r="M110" s="130"/>
      <c r="W110" s="130"/>
      <c r="X110" s="130"/>
      <c r="Y110" s="130"/>
      <c r="Z110" s="130"/>
      <c r="AA110" s="130"/>
      <c r="AB110" s="130"/>
      <c r="AC110" s="130"/>
      <c r="AD110" s="130"/>
      <c r="AE110" s="130"/>
      <c r="AF110" s="130"/>
    </row>
    <row r="111" spans="1:32" s="131" customFormat="1" ht="18" customHeight="1" thickBot="1" x14ac:dyDescent="0.35">
      <c r="A111" s="242"/>
      <c r="B111" s="546" t="s">
        <v>419</v>
      </c>
      <c r="C111" s="528"/>
      <c r="D111" s="527"/>
      <c r="E111" s="527"/>
      <c r="F111" s="527"/>
      <c r="G111" s="527"/>
      <c r="H111" s="570"/>
      <c r="I111" s="582">
        <f>SUM(I109:I110)</f>
        <v>294557.85708632501</v>
      </c>
      <c r="J111" s="243"/>
      <c r="K111" s="259"/>
      <c r="M111" s="130"/>
      <c r="W111" s="130"/>
      <c r="X111" s="130"/>
      <c r="Y111" s="130"/>
      <c r="Z111" s="130"/>
      <c r="AA111" s="130"/>
      <c r="AB111" s="130"/>
      <c r="AC111" s="130"/>
      <c r="AD111" s="130"/>
      <c r="AE111" s="130"/>
      <c r="AF111" s="130"/>
    </row>
    <row r="112" spans="1:32" s="131" customFormat="1" ht="14.25" customHeight="1" x14ac:dyDescent="0.3">
      <c r="A112" s="242"/>
      <c r="B112" s="226"/>
      <c r="C112" s="221"/>
      <c r="D112" s="221"/>
      <c r="E112" s="221"/>
      <c r="F112" s="221"/>
      <c r="G112" s="221"/>
      <c r="H112" s="221"/>
      <c r="I112" s="243"/>
      <c r="J112" s="243"/>
      <c r="K112" s="262"/>
      <c r="M112" s="130"/>
      <c r="W112" s="130"/>
      <c r="X112" s="130"/>
      <c r="Y112" s="130"/>
      <c r="Z112" s="130"/>
      <c r="AA112" s="130"/>
      <c r="AB112" s="130"/>
      <c r="AC112" s="130"/>
      <c r="AD112" s="130"/>
      <c r="AE112" s="130"/>
      <c r="AF112" s="130"/>
    </row>
    <row r="113" spans="1:32" s="131" customFormat="1" ht="14.25" customHeight="1" x14ac:dyDescent="0.3">
      <c r="A113" s="242"/>
      <c r="B113" s="226"/>
      <c r="C113" s="221"/>
      <c r="D113" s="221"/>
      <c r="E113" s="221"/>
      <c r="F113" s="221"/>
      <c r="G113" s="221"/>
      <c r="H113" s="221"/>
      <c r="I113" s="243"/>
      <c r="J113" s="243"/>
      <c r="K113" s="251"/>
      <c r="M113" s="130"/>
      <c r="W113" s="130"/>
      <c r="X113" s="130"/>
      <c r="Y113" s="130"/>
      <c r="Z113" s="130"/>
      <c r="AA113" s="130"/>
      <c r="AB113" s="130"/>
      <c r="AC113" s="130"/>
      <c r="AD113" s="130"/>
      <c r="AE113" s="130"/>
      <c r="AF113" s="130"/>
    </row>
    <row r="114" spans="1:32" s="131" customFormat="1" ht="14.25" customHeight="1" x14ac:dyDescent="0.3">
      <c r="A114" s="242"/>
      <c r="B114" s="127"/>
      <c r="C114" s="132"/>
      <c r="D114" s="132"/>
      <c r="E114" s="221"/>
      <c r="F114" s="221"/>
      <c r="G114" s="221"/>
      <c r="H114" s="221"/>
      <c r="I114" s="243"/>
      <c r="J114" s="243"/>
      <c r="K114" s="251"/>
      <c r="M114" s="130"/>
      <c r="W114" s="130"/>
      <c r="X114" s="130"/>
      <c r="Y114" s="130"/>
      <c r="Z114" s="130"/>
      <c r="AA114" s="130"/>
      <c r="AB114" s="130"/>
      <c r="AC114" s="130"/>
      <c r="AD114" s="130"/>
      <c r="AE114" s="130"/>
      <c r="AF114" s="130"/>
    </row>
    <row r="115" spans="1:32" s="131" customFormat="1" ht="14.25" customHeight="1" thickBot="1" x14ac:dyDescent="0.35">
      <c r="A115" s="242"/>
      <c r="B115" s="124"/>
      <c r="C115" s="205"/>
      <c r="D115" s="205"/>
      <c r="E115" s="221"/>
      <c r="F115" s="221"/>
      <c r="G115" s="221"/>
      <c r="H115" s="221"/>
      <c r="I115" s="243"/>
      <c r="J115" s="243"/>
      <c r="K115" s="251"/>
      <c r="M115" s="130"/>
      <c r="W115" s="130"/>
      <c r="X115" s="130"/>
      <c r="Y115" s="130"/>
      <c r="Z115" s="130"/>
      <c r="AA115" s="130"/>
      <c r="AB115" s="130"/>
      <c r="AC115" s="130"/>
      <c r="AD115" s="130"/>
      <c r="AE115" s="130"/>
      <c r="AF115" s="130"/>
    </row>
    <row r="116" spans="1:32" ht="14.25" customHeight="1" thickBot="1" x14ac:dyDescent="0.35">
      <c r="B116" s="229" t="s">
        <v>14</v>
      </c>
      <c r="C116" s="148"/>
      <c r="D116" s="148"/>
      <c r="E116" s="148"/>
      <c r="F116" s="148"/>
      <c r="G116" s="263"/>
      <c r="H116" s="979" t="s">
        <v>204</v>
      </c>
      <c r="I116" s="979"/>
      <c r="J116" s="155"/>
      <c r="M116" s="130"/>
      <c r="W116" s="130"/>
      <c r="X116" s="130"/>
      <c r="Y116" s="130"/>
      <c r="Z116" s="130"/>
      <c r="AA116" s="130"/>
      <c r="AB116" s="130"/>
      <c r="AC116" s="130"/>
      <c r="AD116" s="130"/>
      <c r="AE116" s="130"/>
      <c r="AF116" s="130"/>
    </row>
    <row r="117" spans="1:32" s="131" customFormat="1" ht="20.399999999999999" customHeight="1" thickBot="1" x14ac:dyDescent="0.35">
      <c r="A117" s="243"/>
      <c r="B117" s="925" t="s">
        <v>312</v>
      </c>
      <c r="C117" s="950">
        <v>2022</v>
      </c>
      <c r="D117" s="951"/>
      <c r="E117" s="951"/>
      <c r="F117" s="951"/>
      <c r="G117" s="951"/>
      <c r="H117" s="951"/>
      <c r="I117" s="952"/>
      <c r="J117" s="243"/>
      <c r="K117" s="251"/>
      <c r="M117" s="130"/>
      <c r="W117" s="130"/>
      <c r="X117" s="130"/>
      <c r="Y117" s="130"/>
      <c r="Z117" s="130"/>
      <c r="AA117" s="130"/>
      <c r="AB117" s="130"/>
      <c r="AC117" s="130"/>
      <c r="AD117" s="130"/>
      <c r="AE117" s="130"/>
      <c r="AF117" s="130"/>
    </row>
    <row r="118" spans="1:32" s="131" customFormat="1" ht="16.2" customHeight="1" thickBot="1" x14ac:dyDescent="0.35">
      <c r="A118" s="219"/>
      <c r="B118" s="926"/>
      <c r="C118" s="900" t="s">
        <v>100</v>
      </c>
      <c r="D118" s="900" t="s">
        <v>101</v>
      </c>
      <c r="E118" s="954" t="s">
        <v>102</v>
      </c>
      <c r="F118" s="955"/>
      <c r="G118" s="854" t="s">
        <v>103</v>
      </c>
      <c r="H118" s="854" t="s">
        <v>104</v>
      </c>
      <c r="I118" s="956" t="s">
        <v>90</v>
      </c>
      <c r="J118" s="243"/>
      <c r="K118" s="978"/>
      <c r="M118" s="130"/>
      <c r="W118" s="130"/>
      <c r="X118" s="130"/>
      <c r="Y118" s="130"/>
      <c r="Z118" s="130"/>
      <c r="AA118" s="130"/>
      <c r="AB118" s="130"/>
      <c r="AC118" s="130"/>
      <c r="AD118" s="130"/>
      <c r="AE118" s="130"/>
      <c r="AF118" s="130"/>
    </row>
    <row r="119" spans="1:32" s="131" customFormat="1" ht="16.95" customHeight="1" thickBot="1" x14ac:dyDescent="0.35">
      <c r="A119" s="219"/>
      <c r="B119" s="926"/>
      <c r="C119" s="906"/>
      <c r="D119" s="953"/>
      <c r="E119" s="273" t="s">
        <v>392</v>
      </c>
      <c r="F119" s="272" t="s">
        <v>393</v>
      </c>
      <c r="G119" s="855"/>
      <c r="H119" s="855"/>
      <c r="I119" s="957"/>
      <c r="J119" s="243"/>
      <c r="K119" s="978"/>
      <c r="M119" s="130"/>
      <c r="W119" s="130"/>
      <c r="X119" s="130"/>
      <c r="Y119" s="130"/>
      <c r="Z119" s="130"/>
      <c r="AA119" s="130"/>
      <c r="AB119" s="130"/>
      <c r="AC119" s="130"/>
      <c r="AD119" s="130"/>
      <c r="AE119" s="130"/>
      <c r="AF119" s="130"/>
    </row>
    <row r="120" spans="1:32" s="131" customFormat="1" ht="18" customHeight="1" x14ac:dyDescent="0.3">
      <c r="A120" s="242"/>
      <c r="B120" s="508" t="s">
        <v>86</v>
      </c>
      <c r="C120" s="592">
        <v>2001236.16289</v>
      </c>
      <c r="D120" s="592">
        <v>163796.73163999998</v>
      </c>
      <c r="E120" s="592">
        <v>17626.02648</v>
      </c>
      <c r="F120" s="593">
        <v>2778480.7960000001</v>
      </c>
      <c r="G120" s="592">
        <v>1668037.0990800001</v>
      </c>
      <c r="H120" s="594">
        <v>708192.25890000002</v>
      </c>
      <c r="I120" s="595">
        <f t="shared" ref="I120:I126" si="17">SUM(C120:H120)</f>
        <v>7337369.0749900006</v>
      </c>
      <c r="J120" s="243"/>
      <c r="K120" s="259"/>
      <c r="L120" s="130"/>
      <c r="M120" s="130"/>
      <c r="N120" s="130"/>
      <c r="O120" s="130"/>
      <c r="P120" s="130"/>
      <c r="Q120" s="130"/>
      <c r="R120" s="130"/>
      <c r="W120" s="130"/>
      <c r="X120" s="130"/>
      <c r="Y120" s="130"/>
      <c r="Z120" s="130"/>
      <c r="AA120" s="130"/>
      <c r="AB120" s="130"/>
      <c r="AC120" s="130"/>
      <c r="AD120" s="130"/>
      <c r="AE120" s="130"/>
      <c r="AF120" s="130"/>
    </row>
    <row r="121" spans="1:32" s="131" customFormat="1" ht="18" customHeight="1" x14ac:dyDescent="0.3">
      <c r="A121" s="242"/>
      <c r="B121" s="544" t="s">
        <v>395</v>
      </c>
      <c r="C121" s="540">
        <v>-70017.83683</v>
      </c>
      <c r="D121" s="540">
        <v>-22933.9323</v>
      </c>
      <c r="E121" s="540">
        <v>0</v>
      </c>
      <c r="F121" s="542">
        <v>0</v>
      </c>
      <c r="G121" s="540">
        <v>-13550.4154</v>
      </c>
      <c r="H121" s="562">
        <v>-81063.152860000002</v>
      </c>
      <c r="I121" s="571">
        <f t="shared" si="17"/>
        <v>-187565.33739</v>
      </c>
      <c r="J121" s="243"/>
      <c r="K121" s="259"/>
      <c r="L121" s="130"/>
      <c r="M121" s="130"/>
      <c r="N121" s="130"/>
      <c r="O121" s="130"/>
      <c r="P121" s="130"/>
      <c r="Q121" s="130"/>
      <c r="R121" s="130"/>
      <c r="W121" s="130"/>
      <c r="X121" s="130"/>
      <c r="Y121" s="130"/>
      <c r="Z121" s="130"/>
      <c r="AA121" s="130"/>
      <c r="AB121" s="130"/>
      <c r="AC121" s="130"/>
      <c r="AD121" s="130"/>
      <c r="AE121" s="130"/>
      <c r="AF121" s="130"/>
    </row>
    <row r="122" spans="1:32" s="131" customFormat="1" ht="18" customHeight="1" x14ac:dyDescent="0.25">
      <c r="A122" s="242"/>
      <c r="B122" s="544" t="s">
        <v>396</v>
      </c>
      <c r="C122" s="547">
        <v>-260441.81693999999</v>
      </c>
      <c r="D122" s="547">
        <v>87.311800000000005</v>
      </c>
      <c r="E122" s="547">
        <v>0</v>
      </c>
      <c r="F122" s="548">
        <v>-71342.012669999996</v>
      </c>
      <c r="G122" s="547">
        <v>1362.2178200000001</v>
      </c>
      <c r="H122" s="563">
        <v>-65786.633459999997</v>
      </c>
      <c r="I122" s="571">
        <f t="shared" si="17"/>
        <v>-396120.93344999995</v>
      </c>
      <c r="J122" s="243"/>
      <c r="K122" s="259"/>
      <c r="L122" s="130"/>
      <c r="M122" s="130"/>
      <c r="N122" s="130"/>
      <c r="O122" s="130"/>
      <c r="P122" s="130"/>
      <c r="Q122" s="130"/>
      <c r="R122" s="130"/>
      <c r="W122" s="130"/>
      <c r="X122" s="130"/>
      <c r="Y122" s="130"/>
      <c r="Z122" s="130"/>
      <c r="AA122" s="130"/>
      <c r="AB122" s="130"/>
      <c r="AC122" s="130"/>
      <c r="AD122" s="130"/>
      <c r="AE122" s="130"/>
      <c r="AF122" s="130"/>
    </row>
    <row r="123" spans="1:32" s="131" customFormat="1" ht="18" customHeight="1" x14ac:dyDescent="0.25">
      <c r="A123" s="242"/>
      <c r="B123" s="551" t="s">
        <v>397</v>
      </c>
      <c r="C123" s="552">
        <v>-1018952.2149200001</v>
      </c>
      <c r="D123" s="552">
        <v>-98515.303189999991</v>
      </c>
      <c r="E123" s="552">
        <v>0</v>
      </c>
      <c r="F123" s="553">
        <v>-13463.25606</v>
      </c>
      <c r="G123" s="552">
        <v>-5387.6457599999994</v>
      </c>
      <c r="H123" s="564">
        <v>-378032.80680000002</v>
      </c>
      <c r="I123" s="572">
        <f t="shared" si="17"/>
        <v>-1514351.2267300002</v>
      </c>
      <c r="J123" s="243"/>
      <c r="K123" s="251"/>
      <c r="L123" s="130"/>
      <c r="M123" s="130"/>
      <c r="N123" s="130"/>
      <c r="O123" s="130"/>
      <c r="P123" s="130"/>
      <c r="Q123" s="130"/>
      <c r="R123" s="130"/>
      <c r="W123" s="130"/>
      <c r="X123" s="130"/>
      <c r="Y123" s="130"/>
      <c r="Z123" s="130"/>
      <c r="AA123" s="130"/>
      <c r="AB123" s="130"/>
      <c r="AC123" s="130"/>
      <c r="AD123" s="130"/>
      <c r="AE123" s="130"/>
      <c r="AF123" s="130"/>
    </row>
    <row r="124" spans="1:32" s="131" customFormat="1" ht="18" customHeight="1" x14ac:dyDescent="0.25">
      <c r="A124" s="242"/>
      <c r="B124" s="573" t="s">
        <v>398</v>
      </c>
      <c r="C124" s="555">
        <f t="shared" ref="C124:H124" si="18">SUM(C120:C123)</f>
        <v>651824.2942</v>
      </c>
      <c r="D124" s="555">
        <f t="shared" si="18"/>
        <v>42434.807949999973</v>
      </c>
      <c r="E124" s="555">
        <f t="shared" si="18"/>
        <v>17626.02648</v>
      </c>
      <c r="F124" s="556">
        <f t="shared" si="18"/>
        <v>2693675.52727</v>
      </c>
      <c r="G124" s="555">
        <f t="shared" si="18"/>
        <v>1650461.2557399999</v>
      </c>
      <c r="H124" s="565">
        <f t="shared" si="18"/>
        <v>183309.66577999992</v>
      </c>
      <c r="I124" s="574">
        <f t="shared" si="17"/>
        <v>5239331.57742</v>
      </c>
      <c r="J124" s="243"/>
      <c r="K124" s="251"/>
      <c r="L124" s="130"/>
      <c r="M124" s="130"/>
      <c r="N124" s="130"/>
      <c r="O124" s="130"/>
      <c r="P124" s="130"/>
      <c r="Q124" s="130"/>
      <c r="R124" s="130"/>
      <c r="W124" s="130"/>
      <c r="X124" s="130"/>
      <c r="Y124" s="130"/>
      <c r="Z124" s="130"/>
      <c r="AA124" s="130"/>
      <c r="AB124" s="130"/>
      <c r="AC124" s="130"/>
      <c r="AD124" s="130"/>
      <c r="AE124" s="130"/>
      <c r="AF124" s="130"/>
    </row>
    <row r="125" spans="1:32" s="131" customFormat="1" ht="18" customHeight="1" x14ac:dyDescent="0.25">
      <c r="A125" s="242"/>
      <c r="B125" s="557" t="s">
        <v>425</v>
      </c>
      <c r="C125" s="558">
        <v>-207775.51499</v>
      </c>
      <c r="D125" s="558">
        <v>-2797.9708700000001</v>
      </c>
      <c r="E125" s="558">
        <v>0</v>
      </c>
      <c r="F125" s="559">
        <v>24724.936530000003</v>
      </c>
      <c r="G125" s="558">
        <v>-381354.96476999996</v>
      </c>
      <c r="H125" s="566">
        <v>-27045.038969999998</v>
      </c>
      <c r="I125" s="575">
        <f t="shared" si="17"/>
        <v>-594248.55306999991</v>
      </c>
      <c r="J125" s="243"/>
      <c r="K125" s="251"/>
      <c r="L125" s="130"/>
      <c r="M125" s="130"/>
      <c r="N125" s="130"/>
      <c r="O125" s="130"/>
      <c r="P125" s="130"/>
      <c r="Q125" s="130"/>
      <c r="R125" s="130"/>
      <c r="W125" s="130"/>
      <c r="X125" s="130"/>
      <c r="Y125" s="130"/>
      <c r="Z125" s="130"/>
      <c r="AA125" s="130"/>
      <c r="AB125" s="130"/>
      <c r="AC125" s="130"/>
      <c r="AD125" s="130"/>
      <c r="AE125" s="130"/>
      <c r="AF125" s="130"/>
    </row>
    <row r="126" spans="1:32" s="131" customFormat="1" ht="18" customHeight="1" x14ac:dyDescent="0.25">
      <c r="A126" s="242"/>
      <c r="B126" s="573" t="s">
        <v>400</v>
      </c>
      <c r="C126" s="555">
        <f t="shared" ref="C126:H126" si="19">SUM(C124:C125)</f>
        <v>444048.77921000001</v>
      </c>
      <c r="D126" s="555">
        <f t="shared" si="19"/>
        <v>39636.837079999976</v>
      </c>
      <c r="E126" s="555">
        <f t="shared" si="19"/>
        <v>17626.02648</v>
      </c>
      <c r="F126" s="556">
        <f t="shared" si="19"/>
        <v>2718400.4638</v>
      </c>
      <c r="G126" s="555">
        <f t="shared" si="19"/>
        <v>1269106.29097</v>
      </c>
      <c r="H126" s="565">
        <f t="shared" si="19"/>
        <v>156264.62680999993</v>
      </c>
      <c r="I126" s="574">
        <f t="shared" si="17"/>
        <v>4645083.0243499996</v>
      </c>
      <c r="J126" s="243"/>
      <c r="K126" s="251"/>
      <c r="L126" s="130"/>
      <c r="M126" s="130"/>
      <c r="N126" s="130"/>
      <c r="O126" s="130"/>
      <c r="P126" s="130"/>
      <c r="Q126" s="130"/>
      <c r="R126" s="130"/>
      <c r="W126" s="130"/>
      <c r="X126" s="130"/>
      <c r="Y126" s="130"/>
      <c r="Z126" s="130"/>
      <c r="AA126" s="130"/>
      <c r="AB126" s="130"/>
      <c r="AC126" s="130"/>
      <c r="AD126" s="130"/>
      <c r="AE126" s="130"/>
      <c r="AF126" s="130"/>
    </row>
    <row r="127" spans="1:32" s="131" customFormat="1" ht="18" customHeight="1" x14ac:dyDescent="0.3">
      <c r="A127" s="242"/>
      <c r="B127" s="554"/>
      <c r="C127" s="560"/>
      <c r="D127" s="560"/>
      <c r="E127" s="560"/>
      <c r="F127" s="561"/>
      <c r="G127" s="560"/>
      <c r="H127" s="567"/>
      <c r="I127" s="576">
        <f>H127+G127+F127+E127+D127+C127</f>
        <v>0</v>
      </c>
      <c r="J127" s="243"/>
      <c r="K127" s="251"/>
      <c r="M127" s="130"/>
      <c r="W127" s="130"/>
      <c r="X127" s="130"/>
      <c r="Y127" s="130"/>
      <c r="Z127" s="130"/>
      <c r="AA127" s="130"/>
      <c r="AB127" s="130"/>
      <c r="AC127" s="130"/>
      <c r="AD127" s="130"/>
      <c r="AE127" s="130"/>
      <c r="AF127" s="130"/>
    </row>
    <row r="128" spans="1:32" s="131" customFormat="1" ht="18" customHeight="1" x14ac:dyDescent="0.3">
      <c r="A128" s="242"/>
      <c r="B128" s="545" t="s">
        <v>401</v>
      </c>
      <c r="C128" s="541"/>
      <c r="D128" s="541"/>
      <c r="E128" s="541"/>
      <c r="F128" s="543"/>
      <c r="G128" s="541"/>
      <c r="H128" s="568"/>
      <c r="I128" s="571">
        <f>H128+G128+F128+E128+D128+C128</f>
        <v>0</v>
      </c>
      <c r="J128" s="243"/>
      <c r="K128" s="251"/>
      <c r="L128" s="130"/>
      <c r="M128" s="130"/>
      <c r="W128" s="130"/>
      <c r="X128" s="130"/>
      <c r="Y128" s="130"/>
      <c r="Z128" s="130"/>
      <c r="AA128" s="130"/>
      <c r="AB128" s="130"/>
      <c r="AC128" s="130"/>
      <c r="AD128" s="130"/>
      <c r="AE128" s="130"/>
      <c r="AF128" s="130"/>
    </row>
    <row r="129" spans="1:32" s="131" customFormat="1" ht="18" customHeight="1" x14ac:dyDescent="0.25">
      <c r="A129" s="242"/>
      <c r="B129" s="544" t="s">
        <v>402</v>
      </c>
      <c r="C129" s="549">
        <v>-22554.927959999994</v>
      </c>
      <c r="D129" s="549">
        <v>-5384.6515400000008</v>
      </c>
      <c r="E129" s="549">
        <v>0</v>
      </c>
      <c r="F129" s="550">
        <v>-1446319.5448799999</v>
      </c>
      <c r="G129" s="549">
        <v>-1266801.9114099999</v>
      </c>
      <c r="H129" s="569">
        <v>-15374.926449999988</v>
      </c>
      <c r="I129" s="577">
        <f>SUM(C129:H129)</f>
        <v>-2756435.9622400003</v>
      </c>
      <c r="J129" s="243"/>
      <c r="K129" s="251"/>
      <c r="L129" s="130"/>
      <c r="M129" s="130"/>
      <c r="N129" s="130"/>
      <c r="O129" s="130"/>
      <c r="P129" s="130"/>
      <c r="Q129" s="130"/>
      <c r="R129" s="130"/>
      <c r="W129" s="130"/>
      <c r="X129" s="130"/>
      <c r="Y129" s="130"/>
      <c r="Z129" s="130"/>
      <c r="AA129" s="130"/>
      <c r="AB129" s="130"/>
      <c r="AC129" s="130"/>
      <c r="AD129" s="130"/>
      <c r="AE129" s="130"/>
      <c r="AF129" s="130"/>
    </row>
    <row r="130" spans="1:32" s="131" customFormat="1" ht="18" customHeight="1" x14ac:dyDescent="0.25">
      <c r="A130" s="242"/>
      <c r="B130" s="544" t="s">
        <v>403</v>
      </c>
      <c r="C130" s="549">
        <v>64062.802199999998</v>
      </c>
      <c r="D130" s="549">
        <v>10166.93469</v>
      </c>
      <c r="E130" s="549">
        <v>0</v>
      </c>
      <c r="F130" s="550">
        <v>-390549.72651000001</v>
      </c>
      <c r="G130" s="549">
        <v>-164031.55734999999</v>
      </c>
      <c r="H130" s="569">
        <v>20951.98158</v>
      </c>
      <c r="I130" s="577">
        <f>SUM(C130:H130)</f>
        <v>-459399.56539</v>
      </c>
      <c r="J130" s="243"/>
      <c r="K130" s="251"/>
      <c r="L130" s="130"/>
      <c r="M130" s="130"/>
      <c r="N130" s="130"/>
      <c r="O130" s="130"/>
      <c r="P130" s="130"/>
      <c r="Q130" s="130"/>
      <c r="R130" s="130"/>
      <c r="W130" s="130"/>
      <c r="X130" s="130"/>
      <c r="Y130" s="130"/>
      <c r="Z130" s="130"/>
      <c r="AA130" s="130"/>
      <c r="AB130" s="130"/>
      <c r="AC130" s="130"/>
      <c r="AD130" s="130"/>
      <c r="AE130" s="130"/>
      <c r="AF130" s="130"/>
    </row>
    <row r="131" spans="1:32" s="131" customFormat="1" ht="18" customHeight="1" x14ac:dyDescent="0.25">
      <c r="A131" s="242"/>
      <c r="B131" s="551" t="s">
        <v>404</v>
      </c>
      <c r="C131" s="583">
        <v>-2061.6248399999999</v>
      </c>
      <c r="D131" s="583">
        <v>0</v>
      </c>
      <c r="E131" s="583">
        <v>0</v>
      </c>
      <c r="F131" s="584">
        <v>-34421.069100000001</v>
      </c>
      <c r="G131" s="583">
        <v>-2796.4250000000002</v>
      </c>
      <c r="H131" s="585">
        <v>0</v>
      </c>
      <c r="I131" s="586">
        <f>SUM(C131:H131)</f>
        <v>-39279.11894</v>
      </c>
      <c r="J131" s="243"/>
      <c r="K131" s="251"/>
      <c r="L131" s="130"/>
      <c r="M131" s="130"/>
      <c r="N131" s="130"/>
      <c r="O131" s="130"/>
      <c r="P131" s="130"/>
      <c r="Q131" s="130"/>
      <c r="R131" s="130"/>
      <c r="W131" s="130"/>
      <c r="X131" s="130"/>
      <c r="Y131" s="130"/>
      <c r="Z131" s="130"/>
      <c r="AA131" s="130"/>
      <c r="AB131" s="130"/>
      <c r="AC131" s="130"/>
      <c r="AD131" s="130"/>
      <c r="AE131" s="130"/>
      <c r="AF131" s="130"/>
    </row>
    <row r="132" spans="1:32" s="131" customFormat="1" ht="18" customHeight="1" x14ac:dyDescent="0.25">
      <c r="A132" s="242"/>
      <c r="B132" s="596" t="s">
        <v>405</v>
      </c>
      <c r="C132" s="588">
        <f t="shared" ref="C132:H132" si="20">SUM(C126:C131)</f>
        <v>483495.02860999998</v>
      </c>
      <c r="D132" s="588">
        <f t="shared" si="20"/>
        <v>44419.120229999979</v>
      </c>
      <c r="E132" s="588">
        <f t="shared" si="20"/>
        <v>17626.02648</v>
      </c>
      <c r="F132" s="589">
        <f t="shared" si="20"/>
        <v>847110.12331000017</v>
      </c>
      <c r="G132" s="588">
        <f t="shared" si="20"/>
        <v>-164523.60278999995</v>
      </c>
      <c r="H132" s="590">
        <f t="shared" si="20"/>
        <v>161841.68193999992</v>
      </c>
      <c r="I132" s="597">
        <f>SUM(C132:H132)</f>
        <v>1389968.3777800002</v>
      </c>
      <c r="J132" s="243"/>
      <c r="K132" s="260"/>
      <c r="L132" s="130"/>
      <c r="M132" s="130"/>
      <c r="N132" s="130"/>
      <c r="O132" s="130"/>
      <c r="P132" s="130"/>
      <c r="Q132" s="130"/>
      <c r="R132" s="130"/>
      <c r="W132" s="130"/>
      <c r="X132" s="130"/>
      <c r="Y132" s="130"/>
      <c r="Z132" s="130"/>
      <c r="AA132" s="130"/>
      <c r="AB132" s="130"/>
      <c r="AC132" s="130"/>
      <c r="AD132" s="130"/>
      <c r="AE132" s="130"/>
      <c r="AF132" s="130"/>
    </row>
    <row r="133" spans="1:32" s="131" customFormat="1" ht="18" customHeight="1" x14ac:dyDescent="0.3">
      <c r="A133" s="242"/>
      <c r="B133" s="587"/>
      <c r="C133" s="489"/>
      <c r="D133" s="491"/>
      <c r="E133" s="491"/>
      <c r="F133" s="491"/>
      <c r="G133" s="491"/>
      <c r="H133" s="493"/>
      <c r="I133" s="578"/>
      <c r="J133" s="243"/>
      <c r="K133" s="251"/>
      <c r="M133" s="130"/>
      <c r="W133" s="130"/>
      <c r="X133" s="130"/>
      <c r="Y133" s="130"/>
      <c r="Z133" s="130"/>
      <c r="AA133" s="130"/>
      <c r="AB133" s="130"/>
      <c r="AC133" s="130"/>
      <c r="AD133" s="130"/>
      <c r="AE133" s="130"/>
      <c r="AF133" s="130"/>
    </row>
    <row r="134" spans="1:32" s="131" customFormat="1" ht="18" customHeight="1" x14ac:dyDescent="0.3">
      <c r="A134" s="242"/>
      <c r="B134" s="545" t="s">
        <v>406</v>
      </c>
      <c r="C134" s="488"/>
      <c r="D134" s="487"/>
      <c r="E134" s="487"/>
      <c r="F134" s="487"/>
      <c r="G134" s="487"/>
      <c r="H134" s="494"/>
      <c r="I134" s="579">
        <f>SUM(I135:I139)</f>
        <v>2239964.87861</v>
      </c>
      <c r="J134" s="243"/>
      <c r="K134" s="251"/>
      <c r="M134" s="130"/>
      <c r="W134" s="130"/>
      <c r="X134" s="130"/>
      <c r="Y134" s="130"/>
      <c r="Z134" s="130"/>
      <c r="AA134" s="130"/>
      <c r="AB134" s="130"/>
      <c r="AC134" s="130"/>
      <c r="AD134" s="130"/>
      <c r="AE134" s="130"/>
      <c r="AF134" s="130"/>
    </row>
    <row r="135" spans="1:32" s="131" customFormat="1" ht="18" customHeight="1" x14ac:dyDescent="0.3">
      <c r="A135" s="242"/>
      <c r="B135" s="544" t="s">
        <v>407</v>
      </c>
      <c r="C135" s="488"/>
      <c r="D135" s="487"/>
      <c r="E135" s="487"/>
      <c r="F135" s="487"/>
      <c r="G135" s="487"/>
      <c r="H135" s="494"/>
      <c r="I135" s="580">
        <v>45491.193200000002</v>
      </c>
      <c r="J135" s="243"/>
      <c r="K135" s="251"/>
      <c r="M135" s="130"/>
      <c r="W135" s="130"/>
      <c r="X135" s="130"/>
      <c r="Y135" s="130"/>
      <c r="Z135" s="130"/>
      <c r="AA135" s="130"/>
      <c r="AB135" s="130"/>
      <c r="AC135" s="130"/>
      <c r="AD135" s="130"/>
      <c r="AE135" s="130"/>
      <c r="AF135" s="130"/>
    </row>
    <row r="136" spans="1:32" s="131" customFormat="1" ht="18" customHeight="1" x14ac:dyDescent="0.3">
      <c r="A136" s="242"/>
      <c r="B136" s="544" t="s">
        <v>408</v>
      </c>
      <c r="C136" s="488"/>
      <c r="D136" s="487"/>
      <c r="E136" s="487"/>
      <c r="F136" s="487"/>
      <c r="G136" s="487"/>
      <c r="H136" s="494"/>
      <c r="I136" s="580">
        <v>725313.94408000004</v>
      </c>
      <c r="J136" s="243"/>
      <c r="K136" s="251"/>
      <c r="M136" s="130"/>
      <c r="W136" s="130"/>
      <c r="X136" s="130"/>
      <c r="Y136" s="130"/>
      <c r="Z136" s="130"/>
      <c r="AA136" s="130"/>
      <c r="AB136" s="130"/>
      <c r="AC136" s="130"/>
      <c r="AD136" s="130"/>
      <c r="AE136" s="130"/>
      <c r="AF136" s="130"/>
    </row>
    <row r="137" spans="1:32" s="131" customFormat="1" ht="18" customHeight="1" x14ac:dyDescent="0.3">
      <c r="A137" s="242"/>
      <c r="B137" s="544" t="s">
        <v>409</v>
      </c>
      <c r="C137" s="488"/>
      <c r="D137" s="487"/>
      <c r="E137" s="487"/>
      <c r="F137" s="487"/>
      <c r="G137" s="487"/>
      <c r="H137" s="494"/>
      <c r="I137" s="581">
        <v>278052.55534999992</v>
      </c>
      <c r="J137" s="243"/>
      <c r="K137" s="251"/>
      <c r="M137" s="130"/>
      <c r="W137" s="130"/>
      <c r="X137" s="130"/>
      <c r="Y137" s="130"/>
      <c r="Z137" s="130"/>
      <c r="AA137" s="130"/>
      <c r="AB137" s="130"/>
      <c r="AC137" s="130"/>
      <c r="AD137" s="130"/>
      <c r="AE137" s="130"/>
      <c r="AF137" s="130"/>
    </row>
    <row r="138" spans="1:32" s="131" customFormat="1" ht="18" customHeight="1" x14ac:dyDescent="0.3">
      <c r="A138" s="242"/>
      <c r="B138" s="544" t="s">
        <v>410</v>
      </c>
      <c r="C138" s="488"/>
      <c r="D138" s="487"/>
      <c r="E138" s="487"/>
      <c r="F138" s="487"/>
      <c r="G138" s="487"/>
      <c r="H138" s="494"/>
      <c r="I138" s="581">
        <v>1190990.4937499999</v>
      </c>
      <c r="J138" s="243"/>
      <c r="K138" s="251"/>
      <c r="M138" s="130"/>
      <c r="W138" s="130"/>
      <c r="X138" s="130"/>
      <c r="Y138" s="130"/>
      <c r="Z138" s="130"/>
      <c r="AA138" s="130"/>
      <c r="AB138" s="130"/>
      <c r="AC138" s="130"/>
      <c r="AD138" s="130"/>
      <c r="AE138" s="130"/>
      <c r="AF138" s="130"/>
    </row>
    <row r="139" spans="1:32" s="131" customFormat="1" ht="18" customHeight="1" x14ac:dyDescent="0.3">
      <c r="A139" s="242"/>
      <c r="B139" s="544" t="s">
        <v>411</v>
      </c>
      <c r="C139" s="488"/>
      <c r="D139" s="487"/>
      <c r="E139" s="487"/>
      <c r="F139" s="487"/>
      <c r="G139" s="487"/>
      <c r="H139" s="494"/>
      <c r="I139" s="581">
        <v>116.69223000000001</v>
      </c>
      <c r="J139" s="243"/>
      <c r="K139" s="251"/>
      <c r="M139" s="130"/>
      <c r="W139" s="130"/>
      <c r="X139" s="130"/>
      <c r="Y139" s="130"/>
      <c r="Z139" s="130"/>
      <c r="AA139" s="130"/>
      <c r="AB139" s="130"/>
      <c r="AC139" s="130"/>
      <c r="AD139" s="130"/>
      <c r="AE139" s="130"/>
      <c r="AF139" s="130"/>
    </row>
    <row r="140" spans="1:32" s="131" customFormat="1" ht="18" customHeight="1" x14ac:dyDescent="0.3">
      <c r="A140" s="242"/>
      <c r="B140" s="544"/>
      <c r="C140" s="488"/>
      <c r="D140" s="487"/>
      <c r="E140" s="487"/>
      <c r="F140" s="487"/>
      <c r="G140" s="487"/>
      <c r="H140" s="494"/>
      <c r="I140" s="571"/>
      <c r="J140" s="243"/>
      <c r="K140" s="251"/>
      <c r="M140" s="130"/>
      <c r="W140" s="130"/>
      <c r="X140" s="130"/>
      <c r="Y140" s="130"/>
      <c r="Z140" s="130"/>
      <c r="AA140" s="130"/>
      <c r="AB140" s="130"/>
      <c r="AC140" s="130"/>
      <c r="AD140" s="130"/>
      <c r="AE140" s="130"/>
      <c r="AF140" s="130"/>
    </row>
    <row r="141" spans="1:32" s="131" customFormat="1" ht="18" customHeight="1" x14ac:dyDescent="0.3">
      <c r="A141" s="242"/>
      <c r="B141" s="545" t="s">
        <v>412</v>
      </c>
      <c r="C141" s="488"/>
      <c r="D141" s="487"/>
      <c r="E141" s="487"/>
      <c r="F141" s="487"/>
      <c r="G141" s="487"/>
      <c r="H141" s="494"/>
      <c r="I141" s="580"/>
      <c r="J141" s="243"/>
      <c r="K141" s="251"/>
      <c r="M141" s="130"/>
      <c r="W141" s="130"/>
      <c r="X141" s="130"/>
      <c r="Y141" s="130"/>
      <c r="Z141" s="130"/>
      <c r="AA141" s="130"/>
      <c r="AB141" s="130"/>
      <c r="AC141" s="130"/>
      <c r="AD141" s="130"/>
      <c r="AE141" s="130"/>
      <c r="AF141" s="130"/>
    </row>
    <row r="142" spans="1:32" s="131" customFormat="1" ht="31.2" customHeight="1" x14ac:dyDescent="0.3">
      <c r="A142" s="242"/>
      <c r="B142" s="544" t="s">
        <v>413</v>
      </c>
      <c r="C142" s="488"/>
      <c r="D142" s="487"/>
      <c r="E142" s="487"/>
      <c r="F142" s="487"/>
      <c r="G142" s="487"/>
      <c r="H142" s="494"/>
      <c r="I142" s="580">
        <v>-1307990.1753199999</v>
      </c>
      <c r="J142" s="243"/>
      <c r="K142" s="251"/>
      <c r="M142" s="130"/>
      <c r="W142" s="130"/>
      <c r="X142" s="130"/>
      <c r="Y142" s="130"/>
      <c r="Z142" s="130"/>
      <c r="AA142" s="130"/>
      <c r="AB142" s="130"/>
      <c r="AC142" s="130"/>
      <c r="AD142" s="130"/>
      <c r="AE142" s="130"/>
      <c r="AF142" s="130"/>
    </row>
    <row r="143" spans="1:32" s="131" customFormat="1" ht="18" customHeight="1" x14ac:dyDescent="0.3">
      <c r="A143" s="242"/>
      <c r="B143" s="544" t="s">
        <v>414</v>
      </c>
      <c r="C143" s="488"/>
      <c r="D143" s="487"/>
      <c r="E143" s="487"/>
      <c r="F143" s="487"/>
      <c r="G143" s="487"/>
      <c r="H143" s="494"/>
      <c r="I143" s="571"/>
      <c r="J143" s="243"/>
      <c r="K143" s="251"/>
      <c r="M143" s="130"/>
      <c r="W143" s="130"/>
      <c r="X143" s="130"/>
      <c r="Y143" s="130"/>
      <c r="Z143" s="130"/>
      <c r="AA143" s="130"/>
      <c r="AB143" s="130"/>
      <c r="AC143" s="130"/>
      <c r="AD143" s="130"/>
      <c r="AE143" s="130"/>
      <c r="AF143" s="130"/>
    </row>
    <row r="144" spans="1:32" s="131" customFormat="1" ht="18" customHeight="1" x14ac:dyDescent="0.3">
      <c r="A144" s="242"/>
      <c r="B144" s="545" t="s">
        <v>415</v>
      </c>
      <c r="C144" s="488"/>
      <c r="D144" s="487"/>
      <c r="E144" s="487"/>
      <c r="F144" s="487"/>
      <c r="G144" s="487"/>
      <c r="H144" s="494"/>
      <c r="I144" s="579">
        <f>I132+I134+I142</f>
        <v>2321943.0810700003</v>
      </c>
      <c r="J144" s="243"/>
      <c r="K144" s="251"/>
      <c r="M144" s="130"/>
      <c r="W144" s="130"/>
      <c r="X144" s="130"/>
      <c r="Y144" s="130"/>
      <c r="Z144" s="130"/>
      <c r="AA144" s="130"/>
      <c r="AB144" s="130"/>
      <c r="AC144" s="130"/>
      <c r="AD144" s="130"/>
      <c r="AE144" s="130"/>
      <c r="AF144" s="130"/>
    </row>
    <row r="145" spans="1:32" s="131" customFormat="1" ht="18" customHeight="1" x14ac:dyDescent="0.3">
      <c r="A145" s="242"/>
      <c r="B145" s="544" t="s">
        <v>416</v>
      </c>
      <c r="C145" s="488"/>
      <c r="D145" s="487"/>
      <c r="E145" s="487"/>
      <c r="F145" s="487"/>
      <c r="G145" s="487"/>
      <c r="H145" s="494"/>
      <c r="I145" s="571"/>
      <c r="J145" s="243"/>
      <c r="K145" s="251"/>
      <c r="M145" s="130"/>
      <c r="W145" s="130"/>
      <c r="X145" s="130"/>
      <c r="Y145" s="130"/>
      <c r="Z145" s="130"/>
      <c r="AA145" s="130"/>
      <c r="AB145" s="130"/>
      <c r="AC145" s="130"/>
      <c r="AD145" s="130"/>
      <c r="AE145" s="130"/>
      <c r="AF145" s="130"/>
    </row>
    <row r="146" spans="1:32" s="131" customFormat="1" ht="18" customHeight="1" x14ac:dyDescent="0.3">
      <c r="A146" s="242"/>
      <c r="B146" s="545" t="s">
        <v>417</v>
      </c>
      <c r="C146" s="488"/>
      <c r="D146" s="487"/>
      <c r="E146" s="487"/>
      <c r="F146" s="487"/>
      <c r="G146" s="487"/>
      <c r="H146" s="494"/>
      <c r="I146" s="579">
        <f>I144+I145</f>
        <v>2321943.0810700003</v>
      </c>
      <c r="J146" s="243"/>
      <c r="K146" s="251"/>
      <c r="M146" s="130"/>
      <c r="W146" s="130"/>
      <c r="X146" s="130"/>
      <c r="Y146" s="130"/>
      <c r="Z146" s="130"/>
      <c r="AA146" s="130"/>
      <c r="AB146" s="130"/>
      <c r="AC146" s="130"/>
      <c r="AD146" s="130"/>
      <c r="AE146" s="130"/>
      <c r="AF146" s="130"/>
    </row>
    <row r="147" spans="1:32" s="131" customFormat="1" ht="18" customHeight="1" x14ac:dyDescent="0.3">
      <c r="A147" s="242"/>
      <c r="B147" s="544" t="s">
        <v>418</v>
      </c>
      <c r="C147" s="488"/>
      <c r="D147" s="487"/>
      <c r="E147" s="487"/>
      <c r="F147" s="487"/>
      <c r="G147" s="487"/>
      <c r="H147" s="494"/>
      <c r="I147" s="580">
        <v>-208845.808906155</v>
      </c>
      <c r="J147" s="243"/>
      <c r="K147" s="251"/>
      <c r="M147" s="130"/>
      <c r="W147" s="130"/>
      <c r="X147" s="130"/>
      <c r="Y147" s="130"/>
      <c r="Z147" s="130"/>
      <c r="AA147" s="130"/>
      <c r="AB147" s="130"/>
      <c r="AC147" s="130"/>
      <c r="AD147" s="130"/>
      <c r="AE147" s="130"/>
      <c r="AF147" s="130"/>
    </row>
    <row r="148" spans="1:32" s="131" customFormat="1" ht="18" customHeight="1" thickBot="1" x14ac:dyDescent="0.35">
      <c r="A148" s="242"/>
      <c r="B148" s="546" t="s">
        <v>419</v>
      </c>
      <c r="C148" s="528"/>
      <c r="D148" s="527"/>
      <c r="E148" s="527"/>
      <c r="F148" s="527"/>
      <c r="G148" s="527"/>
      <c r="H148" s="570"/>
      <c r="I148" s="582">
        <f>I146+I147</f>
        <v>2113097.2721638451</v>
      </c>
      <c r="J148" s="243"/>
      <c r="K148" s="251"/>
      <c r="M148" s="130"/>
      <c r="W148" s="130"/>
      <c r="X148" s="130"/>
      <c r="Y148" s="130"/>
      <c r="Z148" s="130"/>
      <c r="AA148" s="130"/>
      <c r="AB148" s="130"/>
      <c r="AC148" s="130"/>
      <c r="AD148" s="130"/>
      <c r="AE148" s="130"/>
      <c r="AF148" s="130"/>
    </row>
    <row r="149" spans="1:32" s="131" customFormat="1" ht="14.25" customHeight="1" x14ac:dyDescent="0.3">
      <c r="A149" s="242"/>
      <c r="B149" s="226"/>
      <c r="C149" s="221"/>
      <c r="D149" s="221"/>
      <c r="E149" s="221"/>
      <c r="F149" s="221"/>
      <c r="G149" s="221"/>
      <c r="H149" s="221"/>
      <c r="I149" s="243"/>
      <c r="J149" s="243"/>
      <c r="K149" s="251"/>
      <c r="M149" s="130"/>
      <c r="W149" s="130"/>
      <c r="X149" s="130"/>
      <c r="Y149" s="130"/>
      <c r="Z149" s="130"/>
      <c r="AA149" s="130"/>
      <c r="AB149" s="130"/>
      <c r="AC149" s="130"/>
      <c r="AD149" s="130"/>
      <c r="AE149" s="130"/>
      <c r="AF149" s="130"/>
    </row>
    <row r="150" spans="1:32" s="131" customFormat="1" ht="14.25" customHeight="1" x14ac:dyDescent="0.3">
      <c r="A150" s="242"/>
      <c r="B150" s="226"/>
      <c r="C150" s="221"/>
      <c r="D150" s="221"/>
      <c r="E150" s="221"/>
      <c r="F150" s="221"/>
      <c r="G150" s="221"/>
      <c r="H150" s="221"/>
      <c r="I150" s="243"/>
      <c r="J150" s="243"/>
      <c r="K150" s="251"/>
      <c r="M150" s="130"/>
      <c r="W150" s="130"/>
      <c r="X150" s="130"/>
      <c r="Y150" s="130"/>
      <c r="Z150" s="130"/>
      <c r="AA150" s="130"/>
      <c r="AB150" s="130"/>
      <c r="AC150" s="130"/>
      <c r="AD150" s="130"/>
      <c r="AE150" s="130"/>
      <c r="AF150" s="130"/>
    </row>
    <row r="151" spans="1:32" s="131" customFormat="1" ht="14.25" customHeight="1" x14ac:dyDescent="0.3">
      <c r="A151" s="242"/>
      <c r="B151" s="127"/>
      <c r="C151" s="132"/>
      <c r="D151" s="132"/>
      <c r="E151" s="221"/>
      <c r="F151" s="221"/>
      <c r="G151" s="221"/>
      <c r="H151" s="221"/>
      <c r="I151" s="243"/>
      <c r="J151" s="243"/>
      <c r="K151" s="251"/>
      <c r="M151" s="130"/>
      <c r="W151" s="130"/>
      <c r="X151" s="130"/>
      <c r="Y151" s="130"/>
      <c r="Z151" s="130"/>
      <c r="AA151" s="130"/>
      <c r="AB151" s="130"/>
      <c r="AC151" s="130"/>
      <c r="AD151" s="130"/>
      <c r="AE151" s="130"/>
      <c r="AF151" s="130"/>
    </row>
    <row r="152" spans="1:32" s="131" customFormat="1" ht="14.25" customHeight="1" thickBot="1" x14ac:dyDescent="0.35">
      <c r="A152" s="242"/>
      <c r="B152" s="203"/>
      <c r="C152" s="243"/>
      <c r="D152" s="243"/>
      <c r="E152" s="221"/>
      <c r="F152" s="221"/>
      <c r="G152" s="221"/>
      <c r="H152" s="221"/>
      <c r="I152" s="243"/>
      <c r="J152" s="243"/>
      <c r="K152" s="251"/>
      <c r="M152" s="130"/>
      <c r="W152" s="130"/>
      <c r="X152" s="130"/>
      <c r="Y152" s="130"/>
      <c r="Z152" s="130"/>
      <c r="AA152" s="130"/>
      <c r="AB152" s="130"/>
      <c r="AC152" s="130"/>
      <c r="AD152" s="130"/>
      <c r="AE152" s="130"/>
      <c r="AF152" s="130"/>
    </row>
    <row r="153" spans="1:32" ht="14.25" customHeight="1" thickBot="1" x14ac:dyDescent="0.35">
      <c r="B153" s="229" t="s">
        <v>12</v>
      </c>
      <c r="C153" s="236"/>
      <c r="D153" s="236"/>
      <c r="E153" s="236"/>
      <c r="F153" s="236"/>
      <c r="H153" s="979" t="s">
        <v>204</v>
      </c>
      <c r="I153" s="979"/>
      <c r="J153" s="155"/>
      <c r="M153" s="130"/>
      <c r="W153" s="130"/>
      <c r="X153" s="130"/>
      <c r="Y153" s="130"/>
      <c r="Z153" s="130"/>
      <c r="AA153" s="130"/>
      <c r="AB153" s="130"/>
      <c r="AC153" s="130"/>
      <c r="AD153" s="130"/>
      <c r="AE153" s="130"/>
      <c r="AF153" s="130"/>
    </row>
    <row r="154" spans="1:32" s="131" customFormat="1" ht="16.2" customHeight="1" thickBot="1" x14ac:dyDescent="0.35">
      <c r="A154" s="243"/>
      <c r="B154" s="925" t="s">
        <v>312</v>
      </c>
      <c r="C154" s="950">
        <v>2022</v>
      </c>
      <c r="D154" s="951"/>
      <c r="E154" s="951"/>
      <c r="F154" s="951"/>
      <c r="G154" s="951"/>
      <c r="H154" s="951"/>
      <c r="I154" s="952"/>
      <c r="J154" s="243"/>
      <c r="K154" s="251"/>
      <c r="M154" s="130"/>
      <c r="W154" s="130"/>
      <c r="X154" s="130"/>
      <c r="Y154" s="130"/>
      <c r="Z154" s="130"/>
      <c r="AA154" s="130"/>
      <c r="AB154" s="130"/>
      <c r="AC154" s="130"/>
      <c r="AD154" s="130"/>
      <c r="AE154" s="130"/>
      <c r="AF154" s="130"/>
    </row>
    <row r="155" spans="1:32" s="131" customFormat="1" ht="18" customHeight="1" thickBot="1" x14ac:dyDescent="0.35">
      <c r="A155" s="219"/>
      <c r="B155" s="926"/>
      <c r="C155" s="900" t="s">
        <v>100</v>
      </c>
      <c r="D155" s="900" t="s">
        <v>101</v>
      </c>
      <c r="E155" s="954" t="s">
        <v>102</v>
      </c>
      <c r="F155" s="955"/>
      <c r="G155" s="854" t="s">
        <v>103</v>
      </c>
      <c r="H155" s="854" t="s">
        <v>104</v>
      </c>
      <c r="I155" s="956" t="s">
        <v>90</v>
      </c>
      <c r="J155" s="243"/>
      <c r="K155" s="978"/>
      <c r="M155" s="130"/>
      <c r="W155" s="130"/>
      <c r="X155" s="130"/>
      <c r="Y155" s="130"/>
      <c r="Z155" s="130"/>
      <c r="AA155" s="130"/>
      <c r="AB155" s="130"/>
      <c r="AC155" s="130"/>
      <c r="AD155" s="130"/>
      <c r="AE155" s="130"/>
      <c r="AF155" s="130"/>
    </row>
    <row r="156" spans="1:32" s="131" customFormat="1" ht="18.600000000000001" customHeight="1" thickBot="1" x14ac:dyDescent="0.35">
      <c r="A156" s="219"/>
      <c r="B156" s="926"/>
      <c r="C156" s="906"/>
      <c r="D156" s="953"/>
      <c r="E156" s="273" t="s">
        <v>392</v>
      </c>
      <c r="F156" s="272" t="s">
        <v>393</v>
      </c>
      <c r="G156" s="855"/>
      <c r="H156" s="855"/>
      <c r="I156" s="957"/>
      <c r="J156" s="243"/>
      <c r="K156" s="978"/>
      <c r="M156" s="130"/>
      <c r="W156" s="130"/>
      <c r="X156" s="130"/>
      <c r="Y156" s="130"/>
      <c r="Z156" s="130"/>
      <c r="AA156" s="130"/>
      <c r="AB156" s="130"/>
      <c r="AC156" s="130"/>
      <c r="AD156" s="130"/>
      <c r="AE156" s="130"/>
      <c r="AF156" s="130"/>
    </row>
    <row r="157" spans="1:32" s="131" customFormat="1" ht="18" customHeight="1" x14ac:dyDescent="0.3">
      <c r="A157" s="242"/>
      <c r="B157" s="508" t="s">
        <v>86</v>
      </c>
      <c r="C157" s="592">
        <v>4873156</v>
      </c>
      <c r="D157" s="592">
        <v>947234</v>
      </c>
      <c r="E157" s="592">
        <v>793175</v>
      </c>
      <c r="F157" s="593">
        <v>10073736</v>
      </c>
      <c r="G157" s="592">
        <v>2431969</v>
      </c>
      <c r="H157" s="594">
        <v>5232266</v>
      </c>
      <c r="I157" s="595">
        <f t="shared" ref="I157:I163" si="21">SUM(C157:H157)</f>
        <v>24351536</v>
      </c>
      <c r="J157" s="243"/>
      <c r="K157" s="259"/>
      <c r="L157" s="130"/>
      <c r="M157" s="130"/>
      <c r="N157" s="130"/>
      <c r="O157" s="130"/>
      <c r="P157" s="130"/>
      <c r="Q157" s="130"/>
      <c r="R157" s="130"/>
      <c r="W157" s="130"/>
      <c r="X157" s="130"/>
      <c r="Y157" s="130"/>
      <c r="Z157" s="130"/>
      <c r="AA157" s="130"/>
      <c r="AB157" s="130"/>
      <c r="AC157" s="130"/>
      <c r="AD157" s="130"/>
      <c r="AE157" s="130"/>
      <c r="AF157" s="130"/>
    </row>
    <row r="158" spans="1:32" s="131" customFormat="1" ht="18" customHeight="1" x14ac:dyDescent="0.3">
      <c r="A158" s="242"/>
      <c r="B158" s="544" t="s">
        <v>395</v>
      </c>
      <c r="C158" s="540">
        <v>-118748.259049207</v>
      </c>
      <c r="D158" s="540">
        <v>-14447.164878899999</v>
      </c>
      <c r="E158" s="540"/>
      <c r="F158" s="542">
        <v>-6445.9822199999999</v>
      </c>
      <c r="G158" s="540"/>
      <c r="H158" s="562">
        <v>-84954.799277669095</v>
      </c>
      <c r="I158" s="571">
        <f t="shared" si="21"/>
        <v>-224596.20542577608</v>
      </c>
      <c r="J158" s="243"/>
      <c r="K158" s="259"/>
      <c r="L158" s="130"/>
      <c r="M158" s="130"/>
      <c r="N158" s="130"/>
      <c r="O158" s="130"/>
      <c r="P158" s="130"/>
      <c r="Q158" s="130"/>
      <c r="R158" s="130"/>
      <c r="W158" s="130"/>
      <c r="X158" s="130"/>
      <c r="Y158" s="130"/>
      <c r="Z158" s="130"/>
      <c r="AA158" s="130"/>
      <c r="AB158" s="130"/>
      <c r="AC158" s="130"/>
      <c r="AD158" s="130"/>
      <c r="AE158" s="130"/>
      <c r="AF158" s="130"/>
    </row>
    <row r="159" spans="1:32" s="131" customFormat="1" ht="18" customHeight="1" x14ac:dyDescent="0.25">
      <c r="A159" s="242"/>
      <c r="B159" s="544" t="s">
        <v>396</v>
      </c>
      <c r="C159" s="547">
        <v>-1697065</v>
      </c>
      <c r="D159" s="547">
        <v>-5713</v>
      </c>
      <c r="E159" s="547">
        <v>0</v>
      </c>
      <c r="F159" s="548">
        <v>-139295</v>
      </c>
      <c r="G159" s="547">
        <v>0</v>
      </c>
      <c r="H159" s="563">
        <v>-271251</v>
      </c>
      <c r="I159" s="571">
        <f t="shared" si="21"/>
        <v>-2113324</v>
      </c>
      <c r="J159" s="243"/>
      <c r="K159" s="259"/>
      <c r="L159" s="130"/>
      <c r="M159" s="130"/>
      <c r="N159" s="130"/>
      <c r="O159" s="130"/>
      <c r="P159" s="130"/>
      <c r="Q159" s="130"/>
      <c r="R159" s="130"/>
      <c r="W159" s="130"/>
      <c r="X159" s="130"/>
      <c r="Y159" s="130"/>
      <c r="Z159" s="130"/>
      <c r="AA159" s="130"/>
      <c r="AB159" s="130"/>
      <c r="AC159" s="130"/>
      <c r="AD159" s="130"/>
      <c r="AE159" s="130"/>
      <c r="AF159" s="130"/>
    </row>
    <row r="160" spans="1:32" s="264" customFormat="1" ht="18" customHeight="1" x14ac:dyDescent="0.25">
      <c r="A160" s="242"/>
      <c r="B160" s="551" t="s">
        <v>397</v>
      </c>
      <c r="C160" s="552">
        <v>-2462513.7409507898</v>
      </c>
      <c r="D160" s="552">
        <v>-485900.83512110001</v>
      </c>
      <c r="E160" s="552">
        <v>-127076</v>
      </c>
      <c r="F160" s="553">
        <v>-504045.01777999999</v>
      </c>
      <c r="G160" s="552">
        <v>-388610</v>
      </c>
      <c r="H160" s="564">
        <v>-3436604.2006858997</v>
      </c>
      <c r="I160" s="572">
        <f t="shared" si="21"/>
        <v>-7404749.7945377892</v>
      </c>
      <c r="J160" s="243"/>
      <c r="K160" s="251"/>
      <c r="L160" s="130"/>
      <c r="M160" s="130"/>
      <c r="N160" s="130"/>
      <c r="O160" s="130"/>
      <c r="P160" s="130"/>
      <c r="Q160" s="130"/>
      <c r="R160" s="130"/>
      <c r="W160" s="130"/>
      <c r="X160" s="130"/>
      <c r="Y160" s="130"/>
      <c r="Z160" s="130"/>
      <c r="AA160" s="130"/>
      <c r="AB160" s="130"/>
      <c r="AC160" s="130"/>
      <c r="AD160" s="130"/>
      <c r="AE160" s="130"/>
      <c r="AF160" s="130"/>
    </row>
    <row r="161" spans="1:32" s="131" customFormat="1" ht="18" customHeight="1" x14ac:dyDescent="0.25">
      <c r="A161" s="242"/>
      <c r="B161" s="573" t="s">
        <v>398</v>
      </c>
      <c r="C161" s="555">
        <f t="shared" ref="C161:H161" si="22">SUM(C157:C160)</f>
        <v>594829.00000000326</v>
      </c>
      <c r="D161" s="555">
        <f t="shared" si="22"/>
        <v>441172.99999999994</v>
      </c>
      <c r="E161" s="555">
        <f t="shared" si="22"/>
        <v>666099</v>
      </c>
      <c r="F161" s="556">
        <f t="shared" si="22"/>
        <v>9423950</v>
      </c>
      <c r="G161" s="555">
        <f t="shared" si="22"/>
        <v>2043359</v>
      </c>
      <c r="H161" s="565">
        <f t="shared" si="22"/>
        <v>1439456.0000364315</v>
      </c>
      <c r="I161" s="574">
        <f t="shared" si="21"/>
        <v>14608866.000036435</v>
      </c>
      <c r="J161" s="243"/>
      <c r="K161" s="251"/>
      <c r="L161" s="130"/>
      <c r="M161" s="130"/>
      <c r="N161" s="130"/>
      <c r="O161" s="130"/>
      <c r="P161" s="130"/>
      <c r="Q161" s="130"/>
      <c r="R161" s="130"/>
      <c r="W161" s="130"/>
      <c r="X161" s="130"/>
      <c r="Y161" s="130"/>
      <c r="Z161" s="130"/>
      <c r="AA161" s="130"/>
      <c r="AB161" s="130"/>
      <c r="AC161" s="130"/>
      <c r="AD161" s="130"/>
      <c r="AE161" s="130"/>
      <c r="AF161" s="130"/>
    </row>
    <row r="162" spans="1:32" s="131" customFormat="1" ht="18" customHeight="1" x14ac:dyDescent="0.25">
      <c r="A162" s="242"/>
      <c r="B162" s="557" t="s">
        <v>425</v>
      </c>
      <c r="C162" s="558">
        <v>-147814</v>
      </c>
      <c r="D162" s="558">
        <v>-8269</v>
      </c>
      <c r="E162" s="558">
        <v>-30300</v>
      </c>
      <c r="F162" s="559">
        <v>320855</v>
      </c>
      <c r="G162" s="558">
        <v>-36233</v>
      </c>
      <c r="H162" s="566">
        <v>-35179</v>
      </c>
      <c r="I162" s="575">
        <f t="shared" si="21"/>
        <v>63060</v>
      </c>
      <c r="J162" s="243"/>
      <c r="K162" s="251"/>
      <c r="L162" s="130"/>
      <c r="M162" s="130"/>
      <c r="N162" s="130"/>
      <c r="O162" s="130"/>
      <c r="P162" s="130"/>
      <c r="Q162" s="130"/>
      <c r="R162" s="130"/>
      <c r="W162" s="130"/>
      <c r="X162" s="130"/>
      <c r="Y162" s="130"/>
      <c r="Z162" s="130"/>
      <c r="AA162" s="130"/>
      <c r="AB162" s="130"/>
      <c r="AC162" s="130"/>
      <c r="AD162" s="130"/>
      <c r="AE162" s="130"/>
      <c r="AF162" s="130"/>
    </row>
    <row r="163" spans="1:32" s="131" customFormat="1" ht="18" customHeight="1" x14ac:dyDescent="0.25">
      <c r="A163" s="242"/>
      <c r="B163" s="573" t="s">
        <v>400</v>
      </c>
      <c r="C163" s="555">
        <f t="shared" ref="C163:H163" si="23">SUM(C161:C162)</f>
        <v>447015.00000000326</v>
      </c>
      <c r="D163" s="555">
        <f t="shared" si="23"/>
        <v>432903.99999999994</v>
      </c>
      <c r="E163" s="555">
        <f t="shared" si="23"/>
        <v>635799</v>
      </c>
      <c r="F163" s="556">
        <f t="shared" si="23"/>
        <v>9744805</v>
      </c>
      <c r="G163" s="555">
        <f t="shared" si="23"/>
        <v>2007126</v>
      </c>
      <c r="H163" s="565">
        <f t="shared" si="23"/>
        <v>1404277.0000364315</v>
      </c>
      <c r="I163" s="574">
        <f t="shared" si="21"/>
        <v>14671926.000036435</v>
      </c>
      <c r="J163" s="243"/>
      <c r="K163" s="251"/>
      <c r="L163" s="130"/>
      <c r="M163" s="130"/>
      <c r="N163" s="130"/>
      <c r="O163" s="130"/>
      <c r="P163" s="130"/>
      <c r="Q163" s="130"/>
      <c r="R163" s="130"/>
      <c r="W163" s="130"/>
      <c r="X163" s="130"/>
      <c r="Y163" s="130"/>
      <c r="Z163" s="130"/>
      <c r="AA163" s="130"/>
      <c r="AB163" s="130"/>
      <c r="AC163" s="130"/>
      <c r="AD163" s="130"/>
      <c r="AE163" s="130"/>
      <c r="AF163" s="130"/>
    </row>
    <row r="164" spans="1:32" s="131" customFormat="1" ht="18" customHeight="1" x14ac:dyDescent="0.3">
      <c r="A164" s="242"/>
      <c r="B164" s="554"/>
      <c r="C164" s="560"/>
      <c r="D164" s="560"/>
      <c r="E164" s="560"/>
      <c r="F164" s="561"/>
      <c r="G164" s="560"/>
      <c r="H164" s="567"/>
      <c r="I164" s="576">
        <f>H164+G164+F164+E164+D164+C164</f>
        <v>0</v>
      </c>
      <c r="J164" s="243"/>
      <c r="K164" s="251"/>
      <c r="M164" s="130"/>
      <c r="W164" s="130"/>
      <c r="X164" s="130"/>
      <c r="Y164" s="130"/>
      <c r="Z164" s="130"/>
      <c r="AA164" s="130"/>
      <c r="AB164" s="130"/>
      <c r="AC164" s="130"/>
      <c r="AD164" s="130"/>
      <c r="AE164" s="130"/>
      <c r="AF164" s="130"/>
    </row>
    <row r="165" spans="1:32" s="131" customFormat="1" ht="18" customHeight="1" x14ac:dyDescent="0.3">
      <c r="A165" s="242"/>
      <c r="B165" s="545" t="s">
        <v>401</v>
      </c>
      <c r="C165" s="541"/>
      <c r="D165" s="541"/>
      <c r="E165" s="541"/>
      <c r="F165" s="543"/>
      <c r="G165" s="541"/>
      <c r="H165" s="568"/>
      <c r="I165" s="571"/>
      <c r="J165" s="243"/>
      <c r="K165" s="251"/>
      <c r="L165" s="130"/>
      <c r="M165" s="130"/>
      <c r="W165" s="130"/>
      <c r="X165" s="130"/>
      <c r="Y165" s="130"/>
      <c r="Z165" s="130"/>
      <c r="AA165" s="130"/>
      <c r="AB165" s="130"/>
      <c r="AC165" s="130"/>
      <c r="AD165" s="130"/>
      <c r="AE165" s="130"/>
      <c r="AF165" s="130"/>
    </row>
    <row r="166" spans="1:32" s="131" customFormat="1" ht="18" customHeight="1" x14ac:dyDescent="0.25">
      <c r="A166" s="242"/>
      <c r="B166" s="544" t="s">
        <v>402</v>
      </c>
      <c r="C166" s="549">
        <v>-617940.08100000001</v>
      </c>
      <c r="D166" s="549">
        <v>-171966.18900000004</v>
      </c>
      <c r="E166" s="549">
        <v>-30853.144999999997</v>
      </c>
      <c r="F166" s="550">
        <v>-4582778.4400000004</v>
      </c>
      <c r="G166" s="549">
        <v>-1825364.17</v>
      </c>
      <c r="H166" s="569">
        <v>-601380.96100000001</v>
      </c>
      <c r="I166" s="577">
        <f>SUM(C166:H166)</f>
        <v>-7830282.9860000005</v>
      </c>
      <c r="J166" s="243"/>
      <c r="K166" s="251"/>
      <c r="L166" s="130"/>
      <c r="M166" s="130"/>
      <c r="N166" s="130"/>
      <c r="O166" s="130"/>
      <c r="P166" s="130"/>
      <c r="Q166" s="130"/>
      <c r="R166" s="130"/>
      <c r="W166" s="130"/>
      <c r="X166" s="130"/>
      <c r="Y166" s="130"/>
      <c r="Z166" s="130"/>
      <c r="AA166" s="130"/>
      <c r="AB166" s="130"/>
      <c r="AC166" s="130"/>
      <c r="AD166" s="130"/>
      <c r="AE166" s="130"/>
      <c r="AF166" s="130"/>
    </row>
    <row r="167" spans="1:32" s="131" customFormat="1" ht="18" customHeight="1" x14ac:dyDescent="0.25">
      <c r="A167" s="242"/>
      <c r="B167" s="544" t="s">
        <v>403</v>
      </c>
      <c r="C167" s="549">
        <v>-387797</v>
      </c>
      <c r="D167" s="549">
        <v>-133809</v>
      </c>
      <c r="E167" s="549">
        <v>23491</v>
      </c>
      <c r="F167" s="550">
        <v>-1115313</v>
      </c>
      <c r="G167" s="549">
        <v>-176533</v>
      </c>
      <c r="H167" s="569">
        <v>-368352</v>
      </c>
      <c r="I167" s="577">
        <f>SUM(C167:H167)</f>
        <v>-2158313</v>
      </c>
      <c r="J167" s="243"/>
      <c r="K167" s="251"/>
      <c r="L167" s="130"/>
      <c r="M167" s="130"/>
      <c r="N167" s="130"/>
      <c r="O167" s="130"/>
      <c r="P167" s="130"/>
      <c r="Q167" s="130"/>
      <c r="R167" s="130"/>
      <c r="W167" s="130"/>
      <c r="X167" s="130"/>
      <c r="Y167" s="130"/>
      <c r="Z167" s="130"/>
      <c r="AA167" s="130"/>
      <c r="AB167" s="130"/>
      <c r="AC167" s="130"/>
      <c r="AD167" s="130"/>
      <c r="AE167" s="130"/>
      <c r="AF167" s="130"/>
    </row>
    <row r="168" spans="1:32" s="131" customFormat="1" ht="18" customHeight="1" x14ac:dyDescent="0.25">
      <c r="A168" s="242"/>
      <c r="B168" s="551" t="s">
        <v>404</v>
      </c>
      <c r="C168" s="583"/>
      <c r="D168" s="583"/>
      <c r="E168" s="583"/>
      <c r="F168" s="584"/>
      <c r="G168" s="583"/>
      <c r="H168" s="585"/>
      <c r="I168" s="586">
        <f>SUM(C168:H168)</f>
        <v>0</v>
      </c>
      <c r="J168" s="243"/>
      <c r="K168" s="251"/>
      <c r="L168" s="130"/>
      <c r="M168" s="130"/>
      <c r="N168" s="130"/>
      <c r="O168" s="130"/>
      <c r="P168" s="130"/>
      <c r="Q168" s="130"/>
      <c r="R168" s="130"/>
      <c r="W168" s="130"/>
      <c r="X168" s="130"/>
      <c r="Y168" s="130"/>
      <c r="Z168" s="130"/>
      <c r="AA168" s="130"/>
      <c r="AB168" s="130"/>
      <c r="AC168" s="130"/>
      <c r="AD168" s="130"/>
      <c r="AE168" s="130"/>
      <c r="AF168" s="130"/>
    </row>
    <row r="169" spans="1:32" s="131" customFormat="1" ht="18" customHeight="1" x14ac:dyDescent="0.25">
      <c r="A169" s="242"/>
      <c r="B169" s="596" t="s">
        <v>405</v>
      </c>
      <c r="C169" s="588">
        <f t="shared" ref="C169:H169" si="24">SUM(C163:C168)</f>
        <v>-558722.08099999675</v>
      </c>
      <c r="D169" s="588">
        <f t="shared" si="24"/>
        <v>127128.8109999999</v>
      </c>
      <c r="E169" s="588">
        <f t="shared" si="24"/>
        <v>628436.85499999998</v>
      </c>
      <c r="F169" s="589">
        <f t="shared" si="24"/>
        <v>4046713.5599999996</v>
      </c>
      <c r="G169" s="588">
        <f t="shared" si="24"/>
        <v>5228.8300000000745</v>
      </c>
      <c r="H169" s="590">
        <f t="shared" si="24"/>
        <v>434544.03903643147</v>
      </c>
      <c r="I169" s="597">
        <f>SUM(C169:H169)</f>
        <v>4683330.0140364338</v>
      </c>
      <c r="J169" s="132"/>
      <c r="K169" s="260"/>
      <c r="L169" s="130"/>
      <c r="M169" s="130"/>
      <c r="N169" s="130"/>
      <c r="O169" s="130"/>
      <c r="P169" s="130"/>
      <c r="Q169" s="130"/>
      <c r="R169" s="130"/>
      <c r="W169" s="130"/>
      <c r="X169" s="130"/>
      <c r="Y169" s="130"/>
      <c r="Z169" s="130"/>
      <c r="AA169" s="130"/>
      <c r="AB169" s="130"/>
      <c r="AC169" s="130"/>
      <c r="AD169" s="130"/>
      <c r="AE169" s="130"/>
      <c r="AF169" s="130"/>
    </row>
    <row r="170" spans="1:32" s="131" customFormat="1" ht="18" customHeight="1" x14ac:dyDescent="0.3">
      <c r="A170" s="242"/>
      <c r="B170" s="587"/>
      <c r="C170" s="489"/>
      <c r="D170" s="491"/>
      <c r="E170" s="491"/>
      <c r="F170" s="491"/>
      <c r="G170" s="491"/>
      <c r="H170" s="493"/>
      <c r="I170" s="578"/>
      <c r="J170" s="243"/>
      <c r="K170" s="251"/>
      <c r="L170" s="130"/>
      <c r="M170" s="130"/>
      <c r="N170" s="130"/>
      <c r="O170" s="130"/>
      <c r="P170" s="130"/>
      <c r="Q170" s="130"/>
      <c r="R170" s="130"/>
      <c r="W170" s="130"/>
      <c r="X170" s="130"/>
      <c r="Y170" s="130"/>
      <c r="Z170" s="130"/>
      <c r="AA170" s="130"/>
      <c r="AB170" s="130"/>
      <c r="AC170" s="130"/>
      <c r="AD170" s="130"/>
      <c r="AE170" s="130"/>
      <c r="AF170" s="130"/>
    </row>
    <row r="171" spans="1:32" s="131" customFormat="1" ht="18" customHeight="1" x14ac:dyDescent="0.3">
      <c r="A171" s="242"/>
      <c r="B171" s="545" t="s">
        <v>406</v>
      </c>
      <c r="C171" s="488"/>
      <c r="D171" s="487"/>
      <c r="E171" s="487"/>
      <c r="F171" s="487"/>
      <c r="G171" s="487"/>
      <c r="H171" s="494"/>
      <c r="I171" s="579">
        <f>SUM(I172:I176)</f>
        <v>7515387</v>
      </c>
      <c r="J171" s="243"/>
      <c r="K171" s="251"/>
      <c r="M171" s="130"/>
      <c r="W171" s="130"/>
      <c r="X171" s="130"/>
      <c r="Y171" s="130"/>
      <c r="Z171" s="130"/>
      <c r="AA171" s="130"/>
      <c r="AB171" s="130"/>
      <c r="AC171" s="130"/>
      <c r="AD171" s="130"/>
      <c r="AE171" s="130"/>
      <c r="AF171" s="130"/>
    </row>
    <row r="172" spans="1:32" s="131" customFormat="1" ht="18" customHeight="1" x14ac:dyDescent="0.3">
      <c r="A172" s="242"/>
      <c r="B172" s="544" t="s">
        <v>407</v>
      </c>
      <c r="C172" s="488"/>
      <c r="D172" s="487"/>
      <c r="E172" s="487"/>
      <c r="F172" s="487"/>
      <c r="G172" s="487"/>
      <c r="H172" s="494"/>
      <c r="I172" s="580">
        <v>909249</v>
      </c>
      <c r="J172" s="243"/>
      <c r="K172" s="251"/>
      <c r="M172" s="130"/>
      <c r="W172" s="130"/>
      <c r="X172" s="130"/>
      <c r="Y172" s="130"/>
      <c r="Z172" s="130"/>
      <c r="AA172" s="130"/>
      <c r="AB172" s="130"/>
      <c r="AC172" s="130"/>
      <c r="AD172" s="130"/>
      <c r="AE172" s="130"/>
      <c r="AF172" s="130"/>
    </row>
    <row r="173" spans="1:32" s="131" customFormat="1" ht="18" customHeight="1" x14ac:dyDescent="0.3">
      <c r="A173" s="242"/>
      <c r="B173" s="544" t="s">
        <v>408</v>
      </c>
      <c r="C173" s="488"/>
      <c r="D173" s="487"/>
      <c r="E173" s="487"/>
      <c r="F173" s="487"/>
      <c r="G173" s="487"/>
      <c r="H173" s="494"/>
      <c r="I173" s="580">
        <v>6601122</v>
      </c>
      <c r="J173" s="243"/>
      <c r="K173" s="251"/>
      <c r="M173" s="130"/>
      <c r="W173" s="130"/>
      <c r="X173" s="130"/>
      <c r="Y173" s="130"/>
      <c r="Z173" s="130"/>
      <c r="AA173" s="130"/>
      <c r="AB173" s="130"/>
      <c r="AC173" s="130"/>
      <c r="AD173" s="130"/>
      <c r="AE173" s="130"/>
      <c r="AF173" s="130"/>
    </row>
    <row r="174" spans="1:32" s="131" customFormat="1" ht="18" customHeight="1" x14ac:dyDescent="0.3">
      <c r="A174" s="242"/>
      <c r="B174" s="544" t="s">
        <v>409</v>
      </c>
      <c r="C174" s="488"/>
      <c r="D174" s="487"/>
      <c r="E174" s="487"/>
      <c r="F174" s="487"/>
      <c r="G174" s="487"/>
      <c r="H174" s="494"/>
      <c r="I174" s="581">
        <v>-20986</v>
      </c>
      <c r="J174" s="243"/>
      <c r="K174" s="251"/>
      <c r="M174" s="130"/>
      <c r="W174" s="130"/>
      <c r="X174" s="130"/>
      <c r="Y174" s="130"/>
      <c r="Z174" s="130"/>
      <c r="AA174" s="130"/>
      <c r="AB174" s="130"/>
      <c r="AC174" s="130"/>
      <c r="AD174" s="130"/>
      <c r="AE174" s="130"/>
      <c r="AF174" s="130"/>
    </row>
    <row r="175" spans="1:32" s="131" customFormat="1" ht="18" customHeight="1" x14ac:dyDescent="0.3">
      <c r="A175" s="242"/>
      <c r="B175" s="544" t="s">
        <v>410</v>
      </c>
      <c r="C175" s="488"/>
      <c r="D175" s="487"/>
      <c r="E175" s="487"/>
      <c r="F175" s="487"/>
      <c r="G175" s="487"/>
      <c r="H175" s="494"/>
      <c r="I175" s="581">
        <v>26002</v>
      </c>
      <c r="J175" s="243"/>
      <c r="K175" s="251"/>
      <c r="M175" s="130"/>
      <c r="W175" s="130"/>
      <c r="X175" s="130"/>
      <c r="Y175" s="130"/>
      <c r="Z175" s="130"/>
      <c r="AA175" s="130"/>
      <c r="AB175" s="130"/>
      <c r="AC175" s="130"/>
      <c r="AD175" s="130"/>
      <c r="AE175" s="130"/>
      <c r="AF175" s="130"/>
    </row>
    <row r="176" spans="1:32" s="131" customFormat="1" ht="18" customHeight="1" x14ac:dyDescent="0.3">
      <c r="A176" s="242"/>
      <c r="B176" s="544" t="s">
        <v>411</v>
      </c>
      <c r="C176" s="488"/>
      <c r="D176" s="487"/>
      <c r="E176" s="487"/>
      <c r="F176" s="487"/>
      <c r="G176" s="487"/>
      <c r="H176" s="494"/>
      <c r="I176" s="581"/>
      <c r="J176" s="243"/>
      <c r="K176" s="251"/>
      <c r="M176" s="130"/>
      <c r="W176" s="130"/>
      <c r="X176" s="130"/>
      <c r="Y176" s="130"/>
      <c r="Z176" s="130"/>
      <c r="AA176" s="130"/>
      <c r="AB176" s="130"/>
      <c r="AC176" s="130"/>
      <c r="AD176" s="130"/>
      <c r="AE176" s="130"/>
      <c r="AF176" s="130"/>
    </row>
    <row r="177" spans="1:32" s="131" customFormat="1" ht="18" customHeight="1" x14ac:dyDescent="0.3">
      <c r="A177" s="242"/>
      <c r="B177" s="544"/>
      <c r="C177" s="488"/>
      <c r="D177" s="487"/>
      <c r="E177" s="487"/>
      <c r="F177" s="487"/>
      <c r="G177" s="487"/>
      <c r="H177" s="494"/>
      <c r="I177" s="571"/>
      <c r="J177" s="243"/>
      <c r="K177" s="251"/>
      <c r="M177" s="130"/>
      <c r="W177" s="130"/>
      <c r="X177" s="130"/>
      <c r="Y177" s="130"/>
      <c r="Z177" s="130"/>
      <c r="AA177" s="130"/>
      <c r="AB177" s="130"/>
      <c r="AC177" s="130"/>
      <c r="AD177" s="130"/>
      <c r="AE177" s="130"/>
      <c r="AF177" s="130"/>
    </row>
    <row r="178" spans="1:32" s="131" customFormat="1" ht="18" customHeight="1" x14ac:dyDescent="0.3">
      <c r="A178" s="242"/>
      <c r="B178" s="545" t="s">
        <v>412</v>
      </c>
      <c r="C178" s="488"/>
      <c r="D178" s="487"/>
      <c r="E178" s="487"/>
      <c r="F178" s="487"/>
      <c r="G178" s="487"/>
      <c r="H178" s="494"/>
      <c r="I178" s="580"/>
      <c r="J178" s="243"/>
      <c r="K178" s="251"/>
      <c r="M178" s="130"/>
      <c r="W178" s="130"/>
      <c r="X178" s="130"/>
      <c r="Y178" s="130"/>
      <c r="Z178" s="130"/>
      <c r="AA178" s="130"/>
      <c r="AB178" s="130"/>
      <c r="AC178" s="130"/>
      <c r="AD178" s="130"/>
      <c r="AE178" s="130"/>
      <c r="AF178" s="130"/>
    </row>
    <row r="179" spans="1:32" s="131" customFormat="1" ht="32.4" customHeight="1" x14ac:dyDescent="0.3">
      <c r="A179" s="242"/>
      <c r="B179" s="544" t="s">
        <v>413</v>
      </c>
      <c r="C179" s="488"/>
      <c r="D179" s="487"/>
      <c r="E179" s="487"/>
      <c r="F179" s="487"/>
      <c r="G179" s="487"/>
      <c r="H179" s="494"/>
      <c r="I179" s="580">
        <v>-8227788</v>
      </c>
      <c r="J179" s="243"/>
      <c r="K179" s="251"/>
      <c r="M179" s="130"/>
      <c r="W179" s="130"/>
      <c r="X179" s="130"/>
      <c r="Y179" s="130"/>
      <c r="Z179" s="130"/>
      <c r="AA179" s="130"/>
      <c r="AB179" s="130"/>
      <c r="AC179" s="130"/>
      <c r="AD179" s="130"/>
      <c r="AE179" s="130"/>
      <c r="AF179" s="130"/>
    </row>
    <row r="180" spans="1:32" s="131" customFormat="1" ht="18" customHeight="1" x14ac:dyDescent="0.3">
      <c r="A180" s="242"/>
      <c r="B180" s="544" t="s">
        <v>414</v>
      </c>
      <c r="C180" s="488"/>
      <c r="D180" s="487"/>
      <c r="E180" s="487"/>
      <c r="F180" s="487"/>
      <c r="G180" s="487"/>
      <c r="H180" s="494"/>
      <c r="I180" s="571"/>
      <c r="J180" s="243"/>
      <c r="K180" s="251"/>
      <c r="M180" s="130"/>
      <c r="W180" s="130"/>
      <c r="X180" s="130"/>
      <c r="Y180" s="130"/>
      <c r="Z180" s="130"/>
      <c r="AA180" s="130"/>
      <c r="AB180" s="130"/>
      <c r="AC180" s="130"/>
      <c r="AD180" s="130"/>
      <c r="AE180" s="130"/>
      <c r="AF180" s="130"/>
    </row>
    <row r="181" spans="1:32" s="131" customFormat="1" ht="18" customHeight="1" x14ac:dyDescent="0.3">
      <c r="A181" s="242"/>
      <c r="B181" s="545" t="s">
        <v>415</v>
      </c>
      <c r="C181" s="488"/>
      <c r="D181" s="487"/>
      <c r="E181" s="487"/>
      <c r="F181" s="487"/>
      <c r="G181" s="487"/>
      <c r="H181" s="494"/>
      <c r="I181" s="579">
        <f>I169+I171+I179</f>
        <v>3970929.0140364338</v>
      </c>
      <c r="J181" s="243"/>
      <c r="K181" s="251"/>
      <c r="M181" s="130"/>
      <c r="W181" s="130"/>
      <c r="X181" s="130"/>
      <c r="Y181" s="130"/>
      <c r="Z181" s="130"/>
      <c r="AA181" s="130"/>
      <c r="AB181" s="130"/>
      <c r="AC181" s="130"/>
      <c r="AD181" s="130"/>
      <c r="AE181" s="130"/>
      <c r="AF181" s="130"/>
    </row>
    <row r="182" spans="1:32" s="131" customFormat="1" ht="18" customHeight="1" x14ac:dyDescent="0.3">
      <c r="A182" s="242"/>
      <c r="B182" s="544" t="s">
        <v>416</v>
      </c>
      <c r="C182" s="488"/>
      <c r="D182" s="487"/>
      <c r="E182" s="487"/>
      <c r="F182" s="487"/>
      <c r="G182" s="487"/>
      <c r="H182" s="494"/>
      <c r="I182" s="571">
        <v>-57509</v>
      </c>
      <c r="J182" s="243"/>
      <c r="K182" s="251"/>
      <c r="M182" s="130"/>
      <c r="W182" s="130"/>
      <c r="X182" s="130"/>
      <c r="Y182" s="130"/>
      <c r="Z182" s="130"/>
      <c r="AA182" s="130"/>
      <c r="AB182" s="130"/>
      <c r="AC182" s="130"/>
      <c r="AD182" s="130"/>
      <c r="AE182" s="130"/>
      <c r="AF182" s="130"/>
    </row>
    <row r="183" spans="1:32" s="131" customFormat="1" ht="18" customHeight="1" x14ac:dyDescent="0.3">
      <c r="A183" s="242"/>
      <c r="B183" s="545" t="s">
        <v>417</v>
      </c>
      <c r="C183" s="488"/>
      <c r="D183" s="487"/>
      <c r="E183" s="487"/>
      <c r="F183" s="487"/>
      <c r="G183" s="487"/>
      <c r="H183" s="494"/>
      <c r="I183" s="579">
        <f>I181+I182</f>
        <v>3913420.0140364338</v>
      </c>
      <c r="J183" s="243"/>
      <c r="K183" s="251"/>
      <c r="M183" s="130"/>
      <c r="W183" s="130"/>
      <c r="X183" s="130"/>
      <c r="Y183" s="130"/>
      <c r="Z183" s="130"/>
      <c r="AA183" s="130"/>
      <c r="AB183" s="130"/>
      <c r="AC183" s="130"/>
      <c r="AD183" s="130"/>
      <c r="AE183" s="130"/>
      <c r="AF183" s="130"/>
    </row>
    <row r="184" spans="1:32" s="131" customFormat="1" ht="18" customHeight="1" x14ac:dyDescent="0.3">
      <c r="A184" s="242"/>
      <c r="B184" s="544" t="s">
        <v>418</v>
      </c>
      <c r="C184" s="488"/>
      <c r="D184" s="487"/>
      <c r="E184" s="487"/>
      <c r="F184" s="487"/>
      <c r="G184" s="487"/>
      <c r="H184" s="494"/>
      <c r="I184" s="580">
        <v>-144101</v>
      </c>
      <c r="J184" s="243"/>
      <c r="K184" s="251"/>
      <c r="M184" s="130"/>
      <c r="W184" s="130"/>
      <c r="X184" s="130"/>
      <c r="Y184" s="130"/>
      <c r="Z184" s="130"/>
      <c r="AA184" s="130"/>
      <c r="AB184" s="130"/>
      <c r="AC184" s="130"/>
      <c r="AD184" s="130"/>
      <c r="AE184" s="130"/>
      <c r="AF184" s="130"/>
    </row>
    <row r="185" spans="1:32" s="131" customFormat="1" ht="18" customHeight="1" thickBot="1" x14ac:dyDescent="0.35">
      <c r="A185" s="242"/>
      <c r="B185" s="546" t="s">
        <v>419</v>
      </c>
      <c r="C185" s="528"/>
      <c r="D185" s="527"/>
      <c r="E185" s="527"/>
      <c r="F185" s="527"/>
      <c r="G185" s="527"/>
      <c r="H185" s="570"/>
      <c r="I185" s="582">
        <f>I183+I184</f>
        <v>3769319.0140364338</v>
      </c>
      <c r="J185" s="243"/>
      <c r="K185" s="251"/>
      <c r="M185" s="130"/>
      <c r="W185" s="130"/>
      <c r="X185" s="130"/>
      <c r="Y185" s="130"/>
      <c r="Z185" s="130"/>
      <c r="AA185" s="130"/>
      <c r="AB185" s="130"/>
      <c r="AC185" s="130"/>
      <c r="AD185" s="130"/>
      <c r="AE185" s="130"/>
      <c r="AF185" s="130"/>
    </row>
    <row r="186" spans="1:32" s="131" customFormat="1" ht="14.25" customHeight="1" x14ac:dyDescent="0.3">
      <c r="A186" s="242"/>
      <c r="B186" s="226"/>
      <c r="C186" s="221"/>
      <c r="D186" s="221"/>
      <c r="E186" s="221"/>
      <c r="F186" s="221"/>
      <c r="G186" s="221"/>
      <c r="H186" s="221"/>
      <c r="I186" s="243"/>
      <c r="J186" s="243"/>
      <c r="K186" s="251"/>
      <c r="M186" s="130"/>
      <c r="W186" s="130"/>
      <c r="X186" s="130"/>
      <c r="Y186" s="130"/>
      <c r="Z186" s="130"/>
      <c r="AA186" s="130"/>
      <c r="AB186" s="130"/>
      <c r="AC186" s="130"/>
      <c r="AD186" s="130"/>
      <c r="AE186" s="130"/>
      <c r="AF186" s="130"/>
    </row>
    <row r="187" spans="1:32" s="131" customFormat="1" ht="14.25" customHeight="1" x14ac:dyDescent="0.3">
      <c r="A187" s="242"/>
      <c r="B187" s="226"/>
      <c r="C187" s="221"/>
      <c r="D187" s="221"/>
      <c r="E187" s="221"/>
      <c r="F187" s="221"/>
      <c r="G187" s="221"/>
      <c r="H187" s="221"/>
      <c r="I187" s="243"/>
      <c r="J187" s="243"/>
      <c r="K187" s="251"/>
      <c r="M187" s="130"/>
      <c r="W187" s="130"/>
      <c r="X187" s="130"/>
      <c r="Y187" s="130"/>
      <c r="Z187" s="130"/>
      <c r="AA187" s="130"/>
      <c r="AB187" s="130"/>
      <c r="AC187" s="130"/>
      <c r="AD187" s="130"/>
      <c r="AE187" s="130"/>
      <c r="AF187" s="130"/>
    </row>
    <row r="188" spans="1:32" s="131" customFormat="1" ht="14.25" customHeight="1" x14ac:dyDescent="0.3">
      <c r="A188" s="242"/>
      <c r="B188" s="127"/>
      <c r="C188" s="132"/>
      <c r="D188" s="132"/>
      <c r="E188" s="221"/>
      <c r="F188" s="221"/>
      <c r="G188" s="221"/>
      <c r="H188" s="221"/>
      <c r="I188" s="243"/>
      <c r="J188" s="243"/>
      <c r="K188" s="251"/>
      <c r="M188" s="130"/>
      <c r="W188" s="130"/>
      <c r="X188" s="130"/>
      <c r="Y188" s="130"/>
      <c r="Z188" s="130"/>
      <c r="AA188" s="130"/>
      <c r="AB188" s="130"/>
      <c r="AC188" s="130"/>
      <c r="AD188" s="130"/>
      <c r="AE188" s="130"/>
      <c r="AF188" s="130"/>
    </row>
    <row r="189" spans="1:32" s="131" customFormat="1" ht="14.25" customHeight="1" thickBot="1" x14ac:dyDescent="0.35">
      <c r="A189" s="242"/>
      <c r="B189" s="124"/>
      <c r="C189" s="205"/>
      <c r="D189" s="205"/>
      <c r="E189" s="221"/>
      <c r="F189" s="221"/>
      <c r="G189" s="221"/>
      <c r="H189" s="221"/>
      <c r="I189" s="243"/>
      <c r="J189" s="243"/>
      <c r="K189" s="251"/>
      <c r="M189" s="130"/>
      <c r="W189" s="130"/>
      <c r="X189" s="130"/>
      <c r="Y189" s="130"/>
      <c r="Z189" s="130"/>
      <c r="AA189" s="130"/>
      <c r="AB189" s="130"/>
      <c r="AC189" s="130"/>
      <c r="AD189" s="130"/>
      <c r="AE189" s="130"/>
      <c r="AF189" s="130"/>
    </row>
    <row r="190" spans="1:32" ht="14.25" customHeight="1" thickBot="1" x14ac:dyDescent="0.35">
      <c r="B190" s="229" t="s">
        <v>16</v>
      </c>
      <c r="C190" s="236"/>
      <c r="D190" s="236"/>
      <c r="E190" s="236"/>
      <c r="F190" s="236"/>
      <c r="H190" s="979" t="s">
        <v>204</v>
      </c>
      <c r="I190" s="979"/>
      <c r="J190" s="155"/>
      <c r="M190" s="130"/>
      <c r="W190" s="130"/>
      <c r="X190" s="130"/>
      <c r="Y190" s="130"/>
      <c r="Z190" s="130"/>
      <c r="AA190" s="130"/>
      <c r="AB190" s="130"/>
      <c r="AC190" s="130"/>
      <c r="AD190" s="130"/>
      <c r="AE190" s="130"/>
      <c r="AF190" s="130"/>
    </row>
    <row r="191" spans="1:32" s="131" customFormat="1" ht="19.95" customHeight="1" thickBot="1" x14ac:dyDescent="0.35">
      <c r="A191" s="243"/>
      <c r="B191" s="925" t="s">
        <v>312</v>
      </c>
      <c r="C191" s="950">
        <v>2022</v>
      </c>
      <c r="D191" s="951"/>
      <c r="E191" s="951"/>
      <c r="F191" s="951"/>
      <c r="G191" s="951"/>
      <c r="H191" s="951"/>
      <c r="I191" s="952"/>
      <c r="J191" s="243"/>
      <c r="K191" s="259"/>
      <c r="M191" s="130"/>
      <c r="W191" s="130"/>
      <c r="X191" s="130"/>
      <c r="Y191" s="130"/>
      <c r="Z191" s="130"/>
      <c r="AA191" s="130"/>
      <c r="AB191" s="130"/>
      <c r="AC191" s="130"/>
      <c r="AD191" s="130"/>
      <c r="AE191" s="130"/>
      <c r="AF191" s="130"/>
    </row>
    <row r="192" spans="1:32" s="131" customFormat="1" ht="16.2" customHeight="1" thickBot="1" x14ac:dyDescent="0.35">
      <c r="A192" s="219"/>
      <c r="B192" s="926"/>
      <c r="C192" s="900" t="s">
        <v>100</v>
      </c>
      <c r="D192" s="900" t="s">
        <v>101</v>
      </c>
      <c r="E192" s="954" t="s">
        <v>102</v>
      </c>
      <c r="F192" s="955"/>
      <c r="G192" s="854" t="s">
        <v>103</v>
      </c>
      <c r="H192" s="854" t="s">
        <v>104</v>
      </c>
      <c r="I192" s="956" t="s">
        <v>90</v>
      </c>
      <c r="J192" s="243"/>
      <c r="K192" s="259"/>
      <c r="M192" s="130"/>
      <c r="W192" s="130"/>
      <c r="X192" s="130"/>
      <c r="Y192" s="130"/>
      <c r="Z192" s="130"/>
      <c r="AA192" s="130"/>
      <c r="AB192" s="130"/>
      <c r="AC192" s="130"/>
      <c r="AD192" s="130"/>
      <c r="AE192" s="130"/>
      <c r="AF192" s="130"/>
    </row>
    <row r="193" spans="1:32" s="131" customFormat="1" ht="18" customHeight="1" thickBot="1" x14ac:dyDescent="0.35">
      <c r="A193" s="219"/>
      <c r="B193" s="926"/>
      <c r="C193" s="906"/>
      <c r="D193" s="953"/>
      <c r="E193" s="273" t="s">
        <v>392</v>
      </c>
      <c r="F193" s="272" t="s">
        <v>393</v>
      </c>
      <c r="G193" s="855"/>
      <c r="H193" s="855"/>
      <c r="I193" s="957"/>
      <c r="J193" s="243"/>
      <c r="K193" s="259"/>
      <c r="M193" s="130"/>
      <c r="W193" s="130"/>
      <c r="X193" s="130"/>
      <c r="Y193" s="130"/>
      <c r="Z193" s="130"/>
      <c r="AA193" s="130"/>
      <c r="AB193" s="130"/>
      <c r="AC193" s="130"/>
      <c r="AD193" s="130"/>
      <c r="AE193" s="130"/>
      <c r="AF193" s="130"/>
    </row>
    <row r="194" spans="1:32" s="131" customFormat="1" ht="18" customHeight="1" x14ac:dyDescent="0.3">
      <c r="A194" s="242"/>
      <c r="B194" s="508" t="s">
        <v>86</v>
      </c>
      <c r="C194" s="592">
        <v>245455.63069999998</v>
      </c>
      <c r="D194" s="592">
        <v>54925.861320000011</v>
      </c>
      <c r="E194" s="592">
        <v>303424.19705074502</v>
      </c>
      <c r="F194" s="593">
        <v>3946654.4987092502</v>
      </c>
      <c r="G194" s="592">
        <v>144807.63580000002</v>
      </c>
      <c r="H194" s="594">
        <v>391676.67697000009</v>
      </c>
      <c r="I194" s="595">
        <f t="shared" ref="I194:I206" si="25">H194+G194+F194+E194+D194+C194</f>
        <v>5086944.5005499944</v>
      </c>
      <c r="J194" s="243"/>
      <c r="K194" s="259"/>
      <c r="L194" s="130"/>
      <c r="M194" s="130"/>
      <c r="N194" s="130"/>
      <c r="O194" s="130"/>
      <c r="P194" s="130"/>
      <c r="Q194" s="130"/>
      <c r="R194" s="130"/>
      <c r="W194" s="130"/>
      <c r="X194" s="130"/>
      <c r="Y194" s="130"/>
      <c r="Z194" s="130"/>
      <c r="AA194" s="130"/>
      <c r="AB194" s="130"/>
      <c r="AC194" s="130"/>
      <c r="AD194" s="130"/>
      <c r="AE194" s="130"/>
      <c r="AF194" s="130"/>
    </row>
    <row r="195" spans="1:32" s="131" customFormat="1" ht="18" customHeight="1" x14ac:dyDescent="0.3">
      <c r="A195" s="242"/>
      <c r="B195" s="544" t="s">
        <v>421</v>
      </c>
      <c r="C195" s="540"/>
      <c r="D195" s="540"/>
      <c r="E195" s="540"/>
      <c r="F195" s="542"/>
      <c r="G195" s="540"/>
      <c r="H195" s="562"/>
      <c r="I195" s="571">
        <f t="shared" si="25"/>
        <v>0</v>
      </c>
      <c r="J195" s="243"/>
      <c r="K195" s="259"/>
      <c r="L195" s="130"/>
      <c r="M195" s="130"/>
      <c r="N195" s="130"/>
      <c r="O195" s="130"/>
      <c r="P195" s="130"/>
      <c r="Q195" s="130"/>
      <c r="R195" s="130"/>
      <c r="W195" s="130"/>
      <c r="X195" s="130"/>
      <c r="Y195" s="130"/>
      <c r="Z195" s="130"/>
      <c r="AA195" s="130"/>
      <c r="AB195" s="130"/>
      <c r="AC195" s="130"/>
      <c r="AD195" s="130"/>
      <c r="AE195" s="130"/>
      <c r="AF195" s="130"/>
    </row>
    <row r="196" spans="1:32" s="131" customFormat="1" ht="18" customHeight="1" x14ac:dyDescent="0.25">
      <c r="A196" s="242"/>
      <c r="B196" s="544" t="s">
        <v>420</v>
      </c>
      <c r="C196" s="547">
        <v>-92678.077499999999</v>
      </c>
      <c r="D196" s="547">
        <v>-4137.6618200000003</v>
      </c>
      <c r="E196" s="547">
        <v>-7035.5978783999999</v>
      </c>
      <c r="F196" s="548">
        <v>-93472.943241600005</v>
      </c>
      <c r="G196" s="547"/>
      <c r="H196" s="563">
        <v>-13112.462589999999</v>
      </c>
      <c r="I196" s="571">
        <f t="shared" si="25"/>
        <v>-210436.74303000001</v>
      </c>
      <c r="J196" s="243"/>
      <c r="K196" s="259"/>
      <c r="L196" s="130"/>
      <c r="M196" s="130"/>
      <c r="N196" s="130"/>
      <c r="O196" s="130"/>
      <c r="P196" s="130"/>
      <c r="Q196" s="130"/>
      <c r="R196" s="130"/>
      <c r="W196" s="130"/>
      <c r="X196" s="130"/>
      <c r="Y196" s="130"/>
      <c r="Z196" s="130"/>
      <c r="AA196" s="130"/>
      <c r="AB196" s="130"/>
      <c r="AC196" s="130"/>
      <c r="AD196" s="130"/>
      <c r="AE196" s="130"/>
      <c r="AF196" s="130"/>
    </row>
    <row r="197" spans="1:32" s="131" customFormat="1" ht="18" customHeight="1" x14ac:dyDescent="0.25">
      <c r="A197" s="242"/>
      <c r="B197" s="551" t="s">
        <v>397</v>
      </c>
      <c r="C197" s="552">
        <v>-120393.12851</v>
      </c>
      <c r="D197" s="552">
        <v>-34151.961660000001</v>
      </c>
      <c r="E197" s="552">
        <v>-14772.8193529</v>
      </c>
      <c r="F197" s="553">
        <v>-196267.45711710001</v>
      </c>
      <c r="G197" s="552">
        <v>-20.744820000000001</v>
      </c>
      <c r="H197" s="564">
        <v>-129548.1444</v>
      </c>
      <c r="I197" s="572">
        <f t="shared" si="25"/>
        <v>-495154.25586000009</v>
      </c>
      <c r="J197" s="243"/>
      <c r="K197" s="259"/>
      <c r="L197" s="130"/>
      <c r="M197" s="130"/>
      <c r="N197" s="130"/>
      <c r="O197" s="130"/>
      <c r="P197" s="130"/>
      <c r="Q197" s="130"/>
      <c r="R197" s="130"/>
      <c r="W197" s="130"/>
      <c r="X197" s="130"/>
      <c r="Y197" s="130"/>
      <c r="Z197" s="130"/>
      <c r="AA197" s="130"/>
      <c r="AB197" s="130"/>
      <c r="AC197" s="130"/>
      <c r="AD197" s="130"/>
      <c r="AE197" s="130"/>
      <c r="AF197" s="130"/>
    </row>
    <row r="198" spans="1:32" s="131" customFormat="1" ht="18" customHeight="1" x14ac:dyDescent="0.25">
      <c r="A198" s="242"/>
      <c r="B198" s="573" t="s">
        <v>398</v>
      </c>
      <c r="C198" s="555">
        <f t="shared" ref="C198:H198" si="26">SUM(C194:C197)</f>
        <v>32384.424689999971</v>
      </c>
      <c r="D198" s="555">
        <f t="shared" si="26"/>
        <v>16636.237840000009</v>
      </c>
      <c r="E198" s="555">
        <f t="shared" si="26"/>
        <v>281615.77981944499</v>
      </c>
      <c r="F198" s="556">
        <f t="shared" si="26"/>
        <v>3656914.09835055</v>
      </c>
      <c r="G198" s="555">
        <f t="shared" si="26"/>
        <v>144786.89098000003</v>
      </c>
      <c r="H198" s="565">
        <f t="shared" si="26"/>
        <v>249016.06998000009</v>
      </c>
      <c r="I198" s="574">
        <f t="shared" si="25"/>
        <v>4381353.5016599949</v>
      </c>
      <c r="J198" s="243"/>
      <c r="K198" s="251"/>
      <c r="L198" s="130"/>
      <c r="M198" s="130"/>
      <c r="N198" s="130"/>
      <c r="O198" s="130"/>
      <c r="P198" s="130"/>
      <c r="Q198" s="130"/>
      <c r="R198" s="130"/>
      <c r="W198" s="130"/>
      <c r="X198" s="130"/>
      <c r="Y198" s="130"/>
      <c r="Z198" s="130"/>
      <c r="AA198" s="130"/>
      <c r="AB198" s="130"/>
      <c r="AC198" s="130"/>
      <c r="AD198" s="130"/>
      <c r="AE198" s="130"/>
      <c r="AF198" s="130"/>
    </row>
    <row r="199" spans="1:32" s="131" customFormat="1" ht="18" customHeight="1" x14ac:dyDescent="0.25">
      <c r="A199" s="242"/>
      <c r="B199" s="557" t="s">
        <v>425</v>
      </c>
      <c r="C199" s="558">
        <v>-2144.1353899999999</v>
      </c>
      <c r="D199" s="558">
        <v>-2176.8959399999999</v>
      </c>
      <c r="E199" s="558">
        <v>-18252.156640163306</v>
      </c>
      <c r="F199" s="559">
        <v>-231302.0512241422</v>
      </c>
      <c r="G199" s="558">
        <v>27862.616736249918</v>
      </c>
      <c r="H199" s="566">
        <v>5897.0733099999998</v>
      </c>
      <c r="I199" s="575">
        <f t="shared" si="25"/>
        <v>-220115.54914805558</v>
      </c>
      <c r="J199" s="243"/>
      <c r="K199" s="251"/>
      <c r="L199" s="130"/>
      <c r="M199" s="130"/>
      <c r="N199" s="130"/>
      <c r="O199" s="130"/>
      <c r="P199" s="130"/>
      <c r="Q199" s="130"/>
      <c r="R199" s="130"/>
      <c r="W199" s="130"/>
      <c r="X199" s="130"/>
      <c r="Y199" s="130"/>
      <c r="Z199" s="130"/>
      <c r="AA199" s="130"/>
      <c r="AB199" s="130"/>
      <c r="AC199" s="130"/>
      <c r="AD199" s="130"/>
      <c r="AE199" s="130"/>
      <c r="AF199" s="130"/>
    </row>
    <row r="200" spans="1:32" s="131" customFormat="1" ht="18" customHeight="1" x14ac:dyDescent="0.25">
      <c r="A200" s="242"/>
      <c r="B200" s="573" t="s">
        <v>400</v>
      </c>
      <c r="C200" s="555">
        <f t="shared" ref="C200:H200" si="27">SUM(C198:C199)</f>
        <v>30240.289299999971</v>
      </c>
      <c r="D200" s="555">
        <f t="shared" si="27"/>
        <v>14459.341900000009</v>
      </c>
      <c r="E200" s="555">
        <f t="shared" si="27"/>
        <v>263363.62317928165</v>
      </c>
      <c r="F200" s="556">
        <f t="shared" si="27"/>
        <v>3425612.0471264077</v>
      </c>
      <c r="G200" s="555">
        <f t="shared" si="27"/>
        <v>172649.50771624994</v>
      </c>
      <c r="H200" s="565">
        <f t="shared" si="27"/>
        <v>254913.14329000009</v>
      </c>
      <c r="I200" s="574">
        <f t="shared" si="25"/>
        <v>4161237.9525119392</v>
      </c>
      <c r="J200" s="243"/>
      <c r="K200" s="251"/>
      <c r="L200" s="130"/>
      <c r="M200" s="130"/>
      <c r="N200" s="130"/>
      <c r="O200" s="130"/>
      <c r="P200" s="130"/>
      <c r="Q200" s="130"/>
      <c r="R200" s="130"/>
      <c r="W200" s="130"/>
      <c r="X200" s="130"/>
      <c r="Y200" s="130"/>
      <c r="Z200" s="130"/>
      <c r="AA200" s="130"/>
      <c r="AB200" s="130"/>
      <c r="AC200" s="130"/>
      <c r="AD200" s="130"/>
      <c r="AE200" s="130"/>
      <c r="AF200" s="130"/>
    </row>
    <row r="201" spans="1:32" s="131" customFormat="1" ht="18" customHeight="1" x14ac:dyDescent="0.3">
      <c r="A201" s="242"/>
      <c r="B201" s="554"/>
      <c r="C201" s="560"/>
      <c r="D201" s="560"/>
      <c r="E201" s="560"/>
      <c r="F201" s="561"/>
      <c r="G201" s="560"/>
      <c r="H201" s="567"/>
      <c r="I201" s="576"/>
      <c r="J201" s="243"/>
      <c r="K201" s="251"/>
      <c r="M201" s="130"/>
      <c r="W201" s="130"/>
      <c r="X201" s="130"/>
      <c r="Y201" s="130"/>
      <c r="Z201" s="130"/>
      <c r="AA201" s="130"/>
      <c r="AB201" s="130"/>
      <c r="AC201" s="130"/>
      <c r="AD201" s="130"/>
      <c r="AE201" s="130"/>
      <c r="AF201" s="130"/>
    </row>
    <row r="202" spans="1:32" s="131" customFormat="1" ht="18" customHeight="1" x14ac:dyDescent="0.3">
      <c r="A202" s="242"/>
      <c r="B202" s="545" t="s">
        <v>401</v>
      </c>
      <c r="C202" s="541"/>
      <c r="D202" s="541"/>
      <c r="E202" s="541"/>
      <c r="F202" s="543"/>
      <c r="G202" s="541"/>
      <c r="H202" s="568"/>
      <c r="I202" s="571"/>
      <c r="J202" s="243"/>
      <c r="K202" s="251"/>
      <c r="L202" s="130"/>
      <c r="M202" s="130"/>
      <c r="W202" s="130"/>
      <c r="X202" s="130"/>
      <c r="Y202" s="130"/>
      <c r="Z202" s="130"/>
      <c r="AA202" s="130"/>
      <c r="AB202" s="130"/>
      <c r="AC202" s="130"/>
      <c r="AD202" s="130"/>
      <c r="AE202" s="130"/>
      <c r="AF202" s="130"/>
    </row>
    <row r="203" spans="1:32" s="131" customFormat="1" ht="18" customHeight="1" x14ac:dyDescent="0.25">
      <c r="A203" s="242"/>
      <c r="B203" s="544" t="s">
        <v>402</v>
      </c>
      <c r="C203" s="549">
        <v>-7236.0739638966988</v>
      </c>
      <c r="D203" s="549">
        <v>-2685.3679175216694</v>
      </c>
      <c r="E203" s="549">
        <v>-125384.10059518606</v>
      </c>
      <c r="F203" s="550">
        <v>-2184624.3425976601</v>
      </c>
      <c r="G203" s="549">
        <v>-204544.37252999999</v>
      </c>
      <c r="H203" s="569">
        <v>-74258.243223301295</v>
      </c>
      <c r="I203" s="577">
        <f t="shared" si="25"/>
        <v>-2598732.5008275663</v>
      </c>
      <c r="J203" s="243"/>
      <c r="K203" s="251"/>
      <c r="L203" s="130"/>
      <c r="M203" s="130"/>
      <c r="N203" s="130"/>
      <c r="O203" s="130"/>
      <c r="P203" s="130"/>
      <c r="Q203" s="130"/>
      <c r="R203" s="130"/>
      <c r="W203" s="130"/>
      <c r="X203" s="130"/>
      <c r="Y203" s="130"/>
      <c r="Z203" s="130"/>
      <c r="AA203" s="130"/>
      <c r="AB203" s="130"/>
      <c r="AC203" s="130"/>
      <c r="AD203" s="130"/>
      <c r="AE203" s="130"/>
      <c r="AF203" s="130"/>
    </row>
    <row r="204" spans="1:32" s="131" customFormat="1" ht="18" customHeight="1" x14ac:dyDescent="0.25">
      <c r="A204" s="242"/>
      <c r="B204" s="544" t="s">
        <v>403</v>
      </c>
      <c r="C204" s="549">
        <v>11033.24919</v>
      </c>
      <c r="D204" s="549">
        <v>5310.1431700000003</v>
      </c>
      <c r="E204" s="549">
        <v>-22574.9315001</v>
      </c>
      <c r="F204" s="550">
        <v>-299924.08992990002</v>
      </c>
      <c r="G204" s="549">
        <v>-13617.577509999999</v>
      </c>
      <c r="H204" s="569">
        <v>-4249.3410899999999</v>
      </c>
      <c r="I204" s="577">
        <f t="shared" si="25"/>
        <v>-324022.54767</v>
      </c>
      <c r="J204" s="243"/>
      <c r="K204" s="251"/>
      <c r="L204" s="130"/>
      <c r="M204" s="130"/>
      <c r="N204" s="130"/>
      <c r="O204" s="130"/>
      <c r="P204" s="130"/>
      <c r="Q204" s="130"/>
      <c r="R204" s="130"/>
      <c r="W204" s="130"/>
      <c r="X204" s="130"/>
      <c r="Y204" s="130"/>
      <c r="Z204" s="130"/>
      <c r="AA204" s="130"/>
      <c r="AB204" s="130"/>
      <c r="AC204" s="130"/>
      <c r="AD204" s="130"/>
      <c r="AE204" s="130"/>
      <c r="AF204" s="130"/>
    </row>
    <row r="205" spans="1:32" s="131" customFormat="1" ht="18" customHeight="1" x14ac:dyDescent="0.25">
      <c r="A205" s="242"/>
      <c r="B205" s="551" t="s">
        <v>404</v>
      </c>
      <c r="C205" s="583"/>
      <c r="D205" s="583"/>
      <c r="E205" s="583"/>
      <c r="F205" s="584"/>
      <c r="G205" s="583"/>
      <c r="H205" s="585"/>
      <c r="I205" s="586">
        <f t="shared" si="25"/>
        <v>0</v>
      </c>
      <c r="J205" s="243"/>
      <c r="K205" s="251"/>
      <c r="L205" s="130"/>
      <c r="M205" s="130"/>
      <c r="N205" s="130"/>
      <c r="O205" s="130"/>
      <c r="P205" s="130"/>
      <c r="Q205" s="130"/>
      <c r="R205" s="130"/>
      <c r="W205" s="130"/>
      <c r="X205" s="130"/>
      <c r="Y205" s="130"/>
      <c r="Z205" s="130"/>
      <c r="AA205" s="130"/>
      <c r="AB205" s="130"/>
      <c r="AC205" s="130"/>
      <c r="AD205" s="130"/>
      <c r="AE205" s="130"/>
      <c r="AF205" s="130"/>
    </row>
    <row r="206" spans="1:32" s="131" customFormat="1" ht="18" customHeight="1" x14ac:dyDescent="0.25">
      <c r="A206" s="242"/>
      <c r="B206" s="596" t="s">
        <v>405</v>
      </c>
      <c r="C206" s="588">
        <f t="shared" ref="C206:H206" si="28">SUM(C200:C205)</f>
        <v>34037.464526103271</v>
      </c>
      <c r="D206" s="588">
        <f t="shared" si="28"/>
        <v>17084.117152478339</v>
      </c>
      <c r="E206" s="588">
        <f t="shared" si="28"/>
        <v>115404.59108399559</v>
      </c>
      <c r="F206" s="589">
        <f t="shared" si="28"/>
        <v>941063.61459884758</v>
      </c>
      <c r="G206" s="588">
        <f t="shared" si="28"/>
        <v>-45512.44232375006</v>
      </c>
      <c r="H206" s="590">
        <f t="shared" si="28"/>
        <v>176405.55897669878</v>
      </c>
      <c r="I206" s="597">
        <f t="shared" si="25"/>
        <v>1238482.9040143734</v>
      </c>
      <c r="J206" s="243"/>
      <c r="K206" s="260"/>
      <c r="L206" s="130"/>
      <c r="M206" s="130"/>
      <c r="N206" s="130"/>
      <c r="O206" s="130"/>
      <c r="P206" s="130"/>
      <c r="Q206" s="130"/>
      <c r="R206" s="130"/>
      <c r="W206" s="130"/>
      <c r="X206" s="130"/>
      <c r="Y206" s="130"/>
      <c r="Z206" s="130"/>
      <c r="AA206" s="130"/>
      <c r="AB206" s="130"/>
      <c r="AC206" s="130"/>
      <c r="AD206" s="130"/>
      <c r="AE206" s="130"/>
      <c r="AF206" s="130"/>
    </row>
    <row r="207" spans="1:32" s="131" customFormat="1" ht="18" customHeight="1" x14ac:dyDescent="0.3">
      <c r="A207" s="242"/>
      <c r="B207" s="587"/>
      <c r="C207" s="489"/>
      <c r="D207" s="491"/>
      <c r="E207" s="491"/>
      <c r="F207" s="491"/>
      <c r="G207" s="491"/>
      <c r="H207" s="493"/>
      <c r="I207" s="578"/>
      <c r="J207" s="243"/>
      <c r="K207" s="251"/>
      <c r="M207" s="130"/>
      <c r="W207" s="130"/>
      <c r="X207" s="130"/>
      <c r="Y207" s="130"/>
      <c r="Z207" s="130"/>
      <c r="AA207" s="130"/>
      <c r="AB207" s="130"/>
      <c r="AC207" s="130"/>
      <c r="AD207" s="130"/>
      <c r="AE207" s="130"/>
      <c r="AF207" s="130"/>
    </row>
    <row r="208" spans="1:32" s="131" customFormat="1" ht="18" customHeight="1" x14ac:dyDescent="0.3">
      <c r="A208" s="242"/>
      <c r="B208" s="545" t="s">
        <v>406</v>
      </c>
      <c r="C208" s="488"/>
      <c r="D208" s="487"/>
      <c r="E208" s="487"/>
      <c r="F208" s="487"/>
      <c r="G208" s="487"/>
      <c r="H208" s="494"/>
      <c r="I208" s="579">
        <f>SUM(I209:I213)</f>
        <v>1018048.5869999999</v>
      </c>
      <c r="J208" s="243"/>
      <c r="K208" s="251"/>
      <c r="M208" s="130"/>
      <c r="W208" s="130"/>
      <c r="X208" s="130"/>
      <c r="Y208" s="130"/>
      <c r="Z208" s="130"/>
      <c r="AA208" s="130"/>
      <c r="AB208" s="130"/>
      <c r="AC208" s="130"/>
      <c r="AD208" s="130"/>
      <c r="AE208" s="130"/>
      <c r="AF208" s="130"/>
    </row>
    <row r="209" spans="1:32" s="131" customFormat="1" ht="18" customHeight="1" x14ac:dyDescent="0.3">
      <c r="A209" s="242"/>
      <c r="B209" s="544" t="s">
        <v>407</v>
      </c>
      <c r="C209" s="488"/>
      <c r="D209" s="487"/>
      <c r="E209" s="487"/>
      <c r="F209" s="487"/>
      <c r="G209" s="487"/>
      <c r="H209" s="494"/>
      <c r="I209" s="580">
        <v>232371.97500000001</v>
      </c>
      <c r="J209" s="243"/>
      <c r="K209" s="251"/>
      <c r="M209" s="130"/>
      <c r="W209" s="130"/>
      <c r="X209" s="130"/>
      <c r="Y209" s="130"/>
      <c r="Z209" s="130"/>
      <c r="AA209" s="130"/>
      <c r="AB209" s="130"/>
      <c r="AC209" s="130"/>
      <c r="AD209" s="130"/>
      <c r="AE209" s="130"/>
      <c r="AF209" s="130"/>
    </row>
    <row r="210" spans="1:32" s="131" customFormat="1" ht="18" customHeight="1" x14ac:dyDescent="0.3">
      <c r="A210" s="242"/>
      <c r="B210" s="544" t="s">
        <v>408</v>
      </c>
      <c r="C210" s="488"/>
      <c r="D210" s="487"/>
      <c r="E210" s="487"/>
      <c r="F210" s="487"/>
      <c r="G210" s="487"/>
      <c r="H210" s="494"/>
      <c r="I210" s="580">
        <v>770932.51199999999</v>
      </c>
      <c r="J210" s="243"/>
      <c r="K210" s="251"/>
      <c r="M210" s="130"/>
      <c r="W210" s="130"/>
      <c r="X210" s="130"/>
      <c r="Y210" s="130"/>
      <c r="Z210" s="130"/>
      <c r="AA210" s="130"/>
      <c r="AB210" s="130"/>
      <c r="AC210" s="130"/>
      <c r="AD210" s="130"/>
      <c r="AE210" s="130"/>
      <c r="AF210" s="130"/>
    </row>
    <row r="211" spans="1:32" s="131" customFormat="1" ht="18" customHeight="1" x14ac:dyDescent="0.3">
      <c r="A211" s="242"/>
      <c r="B211" s="544" t="s">
        <v>409</v>
      </c>
      <c r="C211" s="488"/>
      <c r="D211" s="487"/>
      <c r="E211" s="487"/>
      <c r="F211" s="487"/>
      <c r="G211" s="487"/>
      <c r="H211" s="494"/>
      <c r="I211" s="581"/>
      <c r="J211" s="243"/>
      <c r="K211" s="251"/>
      <c r="M211" s="130"/>
      <c r="W211" s="130"/>
      <c r="X211" s="130"/>
      <c r="Y211" s="130"/>
      <c r="Z211" s="130"/>
      <c r="AA211" s="130"/>
      <c r="AB211" s="130"/>
      <c r="AC211" s="130"/>
      <c r="AD211" s="130"/>
      <c r="AE211" s="130"/>
      <c r="AF211" s="130"/>
    </row>
    <row r="212" spans="1:32" s="131" customFormat="1" ht="18" customHeight="1" x14ac:dyDescent="0.3">
      <c r="A212" s="242"/>
      <c r="B212" s="544" t="s">
        <v>410</v>
      </c>
      <c r="C212" s="488"/>
      <c r="D212" s="487"/>
      <c r="E212" s="487"/>
      <c r="F212" s="487"/>
      <c r="G212" s="487"/>
      <c r="H212" s="494"/>
      <c r="I212" s="581"/>
      <c r="J212" s="243"/>
      <c r="K212" s="251"/>
      <c r="M212" s="130"/>
      <c r="W212" s="130"/>
      <c r="X212" s="130"/>
      <c r="Y212" s="130"/>
      <c r="Z212" s="130"/>
      <c r="AA212" s="130"/>
      <c r="AB212" s="130"/>
      <c r="AC212" s="130"/>
      <c r="AD212" s="130"/>
      <c r="AE212" s="130"/>
      <c r="AF212" s="130"/>
    </row>
    <row r="213" spans="1:32" s="131" customFormat="1" ht="18" customHeight="1" x14ac:dyDescent="0.3">
      <c r="A213" s="242"/>
      <c r="B213" s="544" t="s">
        <v>411</v>
      </c>
      <c r="C213" s="488"/>
      <c r="D213" s="487"/>
      <c r="E213" s="487"/>
      <c r="F213" s="487"/>
      <c r="G213" s="487"/>
      <c r="H213" s="494"/>
      <c r="I213" s="581">
        <v>14744.1</v>
      </c>
      <c r="J213" s="243"/>
      <c r="K213" s="251"/>
      <c r="M213" s="130"/>
      <c r="W213" s="130"/>
      <c r="X213" s="130"/>
      <c r="Y213" s="130"/>
      <c r="Z213" s="130"/>
      <c r="AA213" s="130"/>
      <c r="AB213" s="130"/>
      <c r="AC213" s="130"/>
      <c r="AD213" s="130"/>
      <c r="AE213" s="130"/>
      <c r="AF213" s="130"/>
    </row>
    <row r="214" spans="1:32" s="131" customFormat="1" ht="18" customHeight="1" x14ac:dyDescent="0.3">
      <c r="A214" s="242"/>
      <c r="B214" s="544"/>
      <c r="C214" s="488"/>
      <c r="D214" s="487"/>
      <c r="E214" s="487"/>
      <c r="F214" s="487"/>
      <c r="G214" s="487"/>
      <c r="H214" s="494"/>
      <c r="I214" s="571"/>
      <c r="J214" s="243"/>
      <c r="K214" s="251"/>
      <c r="M214" s="130"/>
      <c r="W214" s="130"/>
      <c r="X214" s="130"/>
      <c r="Y214" s="130"/>
      <c r="Z214" s="130"/>
      <c r="AA214" s="130"/>
      <c r="AB214" s="130"/>
      <c r="AC214" s="130"/>
      <c r="AD214" s="130"/>
      <c r="AE214" s="130"/>
      <c r="AF214" s="130"/>
    </row>
    <row r="215" spans="1:32" s="131" customFormat="1" ht="18" customHeight="1" x14ac:dyDescent="0.3">
      <c r="A215" s="242"/>
      <c r="B215" s="545" t="s">
        <v>412</v>
      </c>
      <c r="C215" s="488"/>
      <c r="D215" s="487"/>
      <c r="E215" s="487"/>
      <c r="F215" s="487"/>
      <c r="G215" s="487"/>
      <c r="H215" s="494"/>
      <c r="I215" s="580"/>
      <c r="J215" s="243"/>
      <c r="K215" s="251"/>
      <c r="M215" s="130"/>
      <c r="W215" s="130"/>
      <c r="X215" s="130"/>
      <c r="Y215" s="130"/>
      <c r="Z215" s="130"/>
      <c r="AA215" s="130"/>
      <c r="AB215" s="130"/>
      <c r="AC215" s="130"/>
      <c r="AD215" s="130"/>
      <c r="AE215" s="130"/>
      <c r="AF215" s="130"/>
    </row>
    <row r="216" spans="1:32" s="131" customFormat="1" ht="28.2" customHeight="1" x14ac:dyDescent="0.3">
      <c r="A216" s="242"/>
      <c r="B216" s="544" t="s">
        <v>413</v>
      </c>
      <c r="C216" s="488"/>
      <c r="D216" s="487"/>
      <c r="E216" s="487"/>
      <c r="F216" s="487"/>
      <c r="G216" s="487"/>
      <c r="H216" s="494"/>
      <c r="I216" s="580">
        <v>-1651657.763</v>
      </c>
      <c r="J216" s="243"/>
      <c r="K216" s="251"/>
      <c r="M216" s="130"/>
      <c r="W216" s="130"/>
      <c r="X216" s="130"/>
      <c r="Y216" s="130"/>
      <c r="Z216" s="130"/>
      <c r="AA216" s="130"/>
      <c r="AB216" s="130"/>
      <c r="AC216" s="130"/>
      <c r="AD216" s="130"/>
      <c r="AE216" s="130"/>
      <c r="AF216" s="130"/>
    </row>
    <row r="217" spans="1:32" s="131" customFormat="1" ht="18" customHeight="1" x14ac:dyDescent="0.3">
      <c r="A217" s="242"/>
      <c r="B217" s="544" t="s">
        <v>414</v>
      </c>
      <c r="C217" s="488"/>
      <c r="D217" s="487"/>
      <c r="E217" s="487"/>
      <c r="F217" s="487"/>
      <c r="G217" s="487"/>
      <c r="H217" s="494"/>
      <c r="I217" s="571"/>
      <c r="J217" s="243"/>
      <c r="K217" s="251"/>
      <c r="M217" s="130"/>
      <c r="W217" s="130"/>
      <c r="X217" s="130"/>
      <c r="Y217" s="130"/>
      <c r="Z217" s="130"/>
      <c r="AA217" s="130"/>
      <c r="AB217" s="130"/>
      <c r="AC217" s="130"/>
      <c r="AD217" s="130"/>
      <c r="AE217" s="130"/>
      <c r="AF217" s="130"/>
    </row>
    <row r="218" spans="1:32" s="131" customFormat="1" ht="18" customHeight="1" x14ac:dyDescent="0.3">
      <c r="A218" s="242"/>
      <c r="B218" s="545" t="s">
        <v>415</v>
      </c>
      <c r="C218" s="488"/>
      <c r="D218" s="487"/>
      <c r="E218" s="487"/>
      <c r="F218" s="487"/>
      <c r="G218" s="487"/>
      <c r="H218" s="494"/>
      <c r="I218" s="579">
        <f>+I206+I208+I216</f>
        <v>604873.72801437345</v>
      </c>
      <c r="J218" s="243"/>
      <c r="K218" s="251"/>
      <c r="M218" s="130"/>
      <c r="W218" s="130"/>
      <c r="X218" s="130"/>
      <c r="Y218" s="130"/>
      <c r="Z218" s="130"/>
      <c r="AA218" s="130"/>
      <c r="AB218" s="130"/>
      <c r="AC218" s="130"/>
      <c r="AD218" s="130"/>
      <c r="AE218" s="130"/>
      <c r="AF218" s="130"/>
    </row>
    <row r="219" spans="1:32" s="131" customFormat="1" ht="18" customHeight="1" x14ac:dyDescent="0.3">
      <c r="A219" s="242"/>
      <c r="B219" s="544" t="s">
        <v>416</v>
      </c>
      <c r="C219" s="488"/>
      <c r="D219" s="487"/>
      <c r="E219" s="487"/>
      <c r="F219" s="487"/>
      <c r="G219" s="487"/>
      <c r="H219" s="494"/>
      <c r="I219" s="571">
        <v>-41525.841</v>
      </c>
      <c r="J219" s="243"/>
      <c r="K219" s="251"/>
      <c r="M219" s="130"/>
      <c r="W219" s="130"/>
      <c r="X219" s="130"/>
      <c r="Y219" s="130"/>
      <c r="Z219" s="130"/>
      <c r="AA219" s="130"/>
      <c r="AB219" s="130"/>
      <c r="AC219" s="130"/>
      <c r="AD219" s="130"/>
      <c r="AE219" s="130"/>
      <c r="AF219" s="130"/>
    </row>
    <row r="220" spans="1:32" s="131" customFormat="1" ht="18" customHeight="1" x14ac:dyDescent="0.3">
      <c r="A220" s="242"/>
      <c r="B220" s="545" t="s">
        <v>417</v>
      </c>
      <c r="C220" s="488"/>
      <c r="D220" s="487"/>
      <c r="E220" s="487"/>
      <c r="F220" s="487"/>
      <c r="G220" s="487"/>
      <c r="H220" s="494"/>
      <c r="I220" s="579">
        <f>+I218+I219</f>
        <v>563347.88701437344</v>
      </c>
      <c r="J220" s="243"/>
      <c r="K220" s="251"/>
      <c r="M220" s="130"/>
      <c r="W220" s="130"/>
      <c r="X220" s="130"/>
      <c r="Y220" s="130"/>
      <c r="Z220" s="130"/>
      <c r="AA220" s="130"/>
      <c r="AB220" s="130"/>
      <c r="AC220" s="130"/>
      <c r="AD220" s="130"/>
      <c r="AE220" s="130"/>
      <c r="AF220" s="130"/>
    </row>
    <row r="221" spans="1:32" s="131" customFormat="1" ht="18" customHeight="1" x14ac:dyDescent="0.3">
      <c r="A221" s="242"/>
      <c r="B221" s="544" t="s">
        <v>418</v>
      </c>
      <c r="C221" s="488"/>
      <c r="D221" s="487"/>
      <c r="E221" s="487"/>
      <c r="F221" s="487"/>
      <c r="G221" s="487"/>
      <c r="H221" s="494"/>
      <c r="I221" s="580">
        <v>-105578.295</v>
      </c>
      <c r="J221" s="243"/>
      <c r="K221" s="251"/>
      <c r="M221" s="130"/>
      <c r="W221" s="130"/>
      <c r="X221" s="130"/>
      <c r="Y221" s="130"/>
      <c r="Z221" s="130"/>
      <c r="AA221" s="130"/>
      <c r="AB221" s="130"/>
      <c r="AC221" s="130"/>
      <c r="AD221" s="130"/>
      <c r="AE221" s="130"/>
      <c r="AF221" s="130"/>
    </row>
    <row r="222" spans="1:32" s="131" customFormat="1" ht="18" customHeight="1" thickBot="1" x14ac:dyDescent="0.35">
      <c r="A222" s="242"/>
      <c r="B222" s="546" t="s">
        <v>419</v>
      </c>
      <c r="C222" s="528"/>
      <c r="D222" s="527"/>
      <c r="E222" s="527"/>
      <c r="F222" s="527"/>
      <c r="G222" s="527"/>
      <c r="H222" s="570"/>
      <c r="I222" s="582">
        <f>+I220+I221</f>
        <v>457769.59201437345</v>
      </c>
      <c r="J222" s="243"/>
      <c r="K222" s="251"/>
      <c r="M222" s="130"/>
      <c r="W222" s="130"/>
      <c r="X222" s="130"/>
      <c r="Y222" s="130"/>
      <c r="Z222" s="130"/>
      <c r="AA222" s="130"/>
      <c r="AB222" s="130"/>
      <c r="AC222" s="130"/>
      <c r="AD222" s="130"/>
      <c r="AE222" s="130"/>
      <c r="AF222" s="130"/>
    </row>
    <row r="223" spans="1:32" s="131" customFormat="1" ht="14.25" customHeight="1" x14ac:dyDescent="0.3">
      <c r="A223" s="242"/>
      <c r="B223" s="226"/>
      <c r="C223" s="221"/>
      <c r="D223" s="221"/>
      <c r="E223" s="221"/>
      <c r="F223" s="221"/>
      <c r="G223" s="221"/>
      <c r="H223" s="221"/>
      <c r="I223" s="243"/>
      <c r="J223" s="243"/>
      <c r="K223" s="251"/>
      <c r="M223" s="130"/>
      <c r="W223" s="130"/>
      <c r="X223" s="130"/>
      <c r="Y223" s="130"/>
      <c r="Z223" s="130"/>
      <c r="AA223" s="130"/>
      <c r="AB223" s="130"/>
      <c r="AC223" s="130"/>
      <c r="AD223" s="130"/>
      <c r="AE223" s="130"/>
      <c r="AF223" s="130"/>
    </row>
    <row r="224" spans="1:32" s="131" customFormat="1" ht="14.25" customHeight="1" x14ac:dyDescent="0.3">
      <c r="A224" s="242"/>
      <c r="B224" s="254"/>
      <c r="C224" s="132"/>
      <c r="D224" s="132"/>
      <c r="E224" s="132"/>
      <c r="F224" s="132"/>
      <c r="G224" s="132"/>
      <c r="H224" s="132"/>
      <c r="I224" s="132"/>
      <c r="J224" s="128"/>
      <c r="K224" s="132"/>
      <c r="M224" s="130"/>
      <c r="W224" s="130"/>
      <c r="X224" s="130"/>
      <c r="Y224" s="130"/>
      <c r="Z224" s="130"/>
      <c r="AA224" s="130"/>
      <c r="AB224" s="130"/>
      <c r="AC224" s="130"/>
      <c r="AD224" s="130"/>
      <c r="AE224" s="130"/>
      <c r="AF224" s="130"/>
    </row>
    <row r="225" spans="1:32" ht="14.25" customHeight="1" x14ac:dyDescent="0.3">
      <c r="A225" s="242"/>
      <c r="B225" s="127"/>
      <c r="C225" s="132"/>
      <c r="D225" s="132"/>
      <c r="E225" s="148"/>
      <c r="F225" s="148"/>
      <c r="G225" s="148"/>
      <c r="H225" s="148"/>
      <c r="I225" s="155"/>
      <c r="J225" s="155"/>
      <c r="M225" s="130"/>
      <c r="W225" s="130"/>
      <c r="X225" s="130"/>
      <c r="Y225" s="130"/>
      <c r="Z225" s="130"/>
      <c r="AA225" s="130"/>
      <c r="AB225" s="130"/>
      <c r="AC225" s="130"/>
      <c r="AD225" s="130"/>
      <c r="AE225" s="130"/>
      <c r="AF225" s="130"/>
    </row>
    <row r="226" spans="1:32" ht="14.25" customHeight="1" thickBot="1" x14ac:dyDescent="0.35">
      <c r="A226" s="242"/>
      <c r="B226" s="124"/>
      <c r="C226" s="205"/>
      <c r="D226" s="205"/>
      <c r="E226" s="148"/>
      <c r="F226" s="148"/>
      <c r="G226" s="148"/>
      <c r="H226" s="148"/>
      <c r="I226" s="155"/>
      <c r="J226" s="153"/>
      <c r="M226" s="130"/>
      <c r="W226" s="130"/>
      <c r="X226" s="130"/>
      <c r="Y226" s="130"/>
      <c r="Z226" s="130"/>
      <c r="AA226" s="130"/>
      <c r="AB226" s="130"/>
      <c r="AC226" s="130"/>
      <c r="AD226" s="130"/>
      <c r="AE226" s="130"/>
      <c r="AF226" s="130"/>
    </row>
    <row r="227" spans="1:32" ht="14.25" customHeight="1" thickBot="1" x14ac:dyDescent="0.35">
      <c r="B227" s="220" t="s">
        <v>18</v>
      </c>
      <c r="C227" s="148"/>
      <c r="D227" s="148"/>
      <c r="E227" s="148"/>
      <c r="F227" s="148"/>
      <c r="H227" s="979" t="s">
        <v>204</v>
      </c>
      <c r="I227" s="979"/>
      <c r="J227" s="163"/>
      <c r="M227" s="130"/>
      <c r="W227" s="130"/>
      <c r="X227" s="130"/>
      <c r="Y227" s="130"/>
      <c r="Z227" s="130"/>
      <c r="AA227" s="130"/>
      <c r="AB227" s="130"/>
      <c r="AC227" s="130"/>
      <c r="AD227" s="130"/>
      <c r="AE227" s="130"/>
      <c r="AF227" s="130"/>
    </row>
    <row r="228" spans="1:32" s="131" customFormat="1" ht="18" customHeight="1" thickBot="1" x14ac:dyDescent="0.35">
      <c r="A228" s="243"/>
      <c r="B228" s="925" t="s">
        <v>312</v>
      </c>
      <c r="C228" s="950">
        <v>2022</v>
      </c>
      <c r="D228" s="951"/>
      <c r="E228" s="951"/>
      <c r="F228" s="951"/>
      <c r="G228" s="951"/>
      <c r="H228" s="951"/>
      <c r="I228" s="952"/>
      <c r="J228" s="243"/>
      <c r="K228" s="251"/>
      <c r="M228" s="130"/>
      <c r="W228" s="130"/>
      <c r="X228" s="130"/>
      <c r="Y228" s="130"/>
      <c r="Z228" s="130"/>
      <c r="AA228" s="130"/>
      <c r="AB228" s="130"/>
      <c r="AC228" s="130"/>
      <c r="AD228" s="130"/>
      <c r="AE228" s="130"/>
      <c r="AF228" s="130"/>
    </row>
    <row r="229" spans="1:32" s="131" customFormat="1" ht="15" customHeight="1" thickBot="1" x14ac:dyDescent="0.35">
      <c r="A229" s="219"/>
      <c r="B229" s="926"/>
      <c r="C229" s="900" t="s">
        <v>100</v>
      </c>
      <c r="D229" s="900" t="s">
        <v>101</v>
      </c>
      <c r="E229" s="954" t="s">
        <v>102</v>
      </c>
      <c r="F229" s="955"/>
      <c r="G229" s="854" t="s">
        <v>103</v>
      </c>
      <c r="H229" s="854" t="s">
        <v>104</v>
      </c>
      <c r="I229" s="956" t="s">
        <v>90</v>
      </c>
      <c r="J229" s="243"/>
      <c r="K229" s="978"/>
      <c r="M229" s="130"/>
      <c r="W229" s="130"/>
      <c r="X229" s="130"/>
      <c r="Y229" s="130"/>
      <c r="Z229" s="130"/>
      <c r="AA229" s="130"/>
      <c r="AB229" s="130"/>
      <c r="AC229" s="130"/>
      <c r="AD229" s="130"/>
      <c r="AE229" s="130"/>
      <c r="AF229" s="130"/>
    </row>
    <row r="230" spans="1:32" s="131" customFormat="1" ht="18" customHeight="1" thickBot="1" x14ac:dyDescent="0.35">
      <c r="A230" s="219"/>
      <c r="B230" s="926"/>
      <c r="C230" s="906"/>
      <c r="D230" s="953"/>
      <c r="E230" s="273" t="s">
        <v>392</v>
      </c>
      <c r="F230" s="272" t="s">
        <v>393</v>
      </c>
      <c r="G230" s="855"/>
      <c r="H230" s="855"/>
      <c r="I230" s="957"/>
      <c r="J230" s="243"/>
      <c r="K230" s="978"/>
      <c r="M230" s="130"/>
      <c r="W230" s="130"/>
      <c r="X230" s="130"/>
      <c r="Y230" s="130"/>
      <c r="Z230" s="130"/>
      <c r="AA230" s="130"/>
      <c r="AB230" s="130"/>
      <c r="AC230" s="130"/>
      <c r="AD230" s="130"/>
      <c r="AE230" s="130"/>
      <c r="AF230" s="130"/>
    </row>
    <row r="231" spans="1:32" s="131" customFormat="1" ht="18" customHeight="1" x14ac:dyDescent="0.3">
      <c r="A231" s="242"/>
      <c r="B231" s="508" t="s">
        <v>86</v>
      </c>
      <c r="C231" s="592">
        <v>2326169.1429593102</v>
      </c>
      <c r="D231" s="592">
        <v>941239.64648500003</v>
      </c>
      <c r="E231" s="592">
        <v>189240.56193091749</v>
      </c>
      <c r="F231" s="593">
        <v>6119025.1690988531</v>
      </c>
      <c r="G231" s="592">
        <v>2609469.6248399997</v>
      </c>
      <c r="H231" s="594">
        <v>1374100.8876150004</v>
      </c>
      <c r="I231" s="595">
        <f t="shared" ref="I231:I243" si="29">H231+G231+F231+E231+D231+C231</f>
        <v>13559245.032929081</v>
      </c>
      <c r="J231" s="155"/>
      <c r="K231" s="259"/>
      <c r="L231" s="265"/>
      <c r="M231" s="130"/>
      <c r="N231" s="256"/>
      <c r="O231" s="256"/>
      <c r="P231" s="256"/>
      <c r="Q231" s="256"/>
      <c r="R231" s="256"/>
      <c r="W231" s="130"/>
      <c r="X231" s="130"/>
      <c r="Y231" s="130"/>
      <c r="Z231" s="130"/>
      <c r="AA231" s="130"/>
      <c r="AB231" s="130"/>
      <c r="AC231" s="130"/>
      <c r="AD231" s="130"/>
      <c r="AE231" s="130"/>
      <c r="AF231" s="130"/>
    </row>
    <row r="232" spans="1:32" s="131" customFormat="1" ht="18" customHeight="1" x14ac:dyDescent="0.3">
      <c r="A232" s="242"/>
      <c r="B232" s="544" t="s">
        <v>395</v>
      </c>
      <c r="C232" s="540"/>
      <c r="D232" s="540"/>
      <c r="E232" s="540"/>
      <c r="F232" s="542"/>
      <c r="G232" s="540"/>
      <c r="H232" s="562"/>
      <c r="I232" s="571">
        <f t="shared" si="29"/>
        <v>0</v>
      </c>
      <c r="J232" s="243"/>
      <c r="K232" s="259"/>
      <c r="L232" s="265"/>
      <c r="M232" s="130"/>
      <c r="N232" s="256"/>
      <c r="O232" s="256"/>
      <c r="P232" s="256"/>
      <c r="Q232" s="256"/>
      <c r="R232" s="256"/>
      <c r="W232" s="130"/>
      <c r="X232" s="130"/>
      <c r="Y232" s="130"/>
      <c r="Z232" s="130"/>
      <c r="AA232" s="130"/>
      <c r="AB232" s="130"/>
      <c r="AC232" s="130"/>
      <c r="AD232" s="130"/>
      <c r="AE232" s="130"/>
      <c r="AF232" s="130"/>
    </row>
    <row r="233" spans="1:32" s="131" customFormat="1" ht="18" customHeight="1" x14ac:dyDescent="0.25">
      <c r="A233" s="242"/>
      <c r="B233" s="544" t="s">
        <v>396</v>
      </c>
      <c r="C233" s="547">
        <v>-623678.14863800001</v>
      </c>
      <c r="D233" s="547">
        <v>-10371.763510000001</v>
      </c>
      <c r="E233" s="547">
        <v>0</v>
      </c>
      <c r="F233" s="548">
        <v>-154100.74350719899</v>
      </c>
      <c r="G233" s="547">
        <v>0</v>
      </c>
      <c r="H233" s="563">
        <v>-142647.7426</v>
      </c>
      <c r="I233" s="571">
        <f t="shared" si="29"/>
        <v>-930798.39825519896</v>
      </c>
      <c r="J233" s="153"/>
      <c r="K233" s="259"/>
      <c r="L233" s="265"/>
      <c r="M233" s="130"/>
      <c r="N233" s="256"/>
      <c r="O233" s="256"/>
      <c r="P233" s="256"/>
      <c r="Q233" s="256"/>
      <c r="R233" s="256"/>
      <c r="W233" s="130"/>
      <c r="X233" s="130"/>
      <c r="Y233" s="130"/>
      <c r="Z233" s="130"/>
      <c r="AA233" s="130"/>
      <c r="AB233" s="130"/>
      <c r="AC233" s="130"/>
      <c r="AD233" s="130"/>
      <c r="AE233" s="130"/>
      <c r="AF233" s="130"/>
    </row>
    <row r="234" spans="1:32" s="131" customFormat="1" ht="18" customHeight="1" x14ac:dyDescent="0.25">
      <c r="A234" s="242"/>
      <c r="B234" s="551" t="s">
        <v>397</v>
      </c>
      <c r="C234" s="552">
        <v>-1391952.30521541</v>
      </c>
      <c r="D234" s="552">
        <v>-788195.11006437906</v>
      </c>
      <c r="E234" s="552">
        <v>-12165.682180154599</v>
      </c>
      <c r="F234" s="553">
        <v>-239256.21365033044</v>
      </c>
      <c r="G234" s="552">
        <v>-176659.34576312001</v>
      </c>
      <c r="H234" s="564">
        <v>-982482.3604047799</v>
      </c>
      <c r="I234" s="572">
        <f t="shared" si="29"/>
        <v>-3590711.0172781739</v>
      </c>
      <c r="J234" s="153"/>
      <c r="K234" s="251"/>
      <c r="L234" s="265"/>
      <c r="M234" s="130"/>
      <c r="N234" s="256"/>
      <c r="O234" s="256"/>
      <c r="P234" s="256"/>
      <c r="Q234" s="256"/>
      <c r="R234" s="256"/>
      <c r="W234" s="130"/>
      <c r="X234" s="130"/>
      <c r="Y234" s="130"/>
      <c r="Z234" s="130"/>
      <c r="AA234" s="130"/>
      <c r="AB234" s="130"/>
      <c r="AC234" s="130"/>
      <c r="AD234" s="130"/>
      <c r="AE234" s="130"/>
      <c r="AF234" s="130"/>
    </row>
    <row r="235" spans="1:32" s="131" customFormat="1" ht="18" customHeight="1" x14ac:dyDescent="0.25">
      <c r="A235" s="242"/>
      <c r="B235" s="573" t="s">
        <v>398</v>
      </c>
      <c r="C235" s="555">
        <f t="shared" ref="C235:H235" si="30">SUM(C231:C234)</f>
        <v>310538.68910590024</v>
      </c>
      <c r="D235" s="555">
        <f t="shared" si="30"/>
        <v>142672.77291062102</v>
      </c>
      <c r="E235" s="555">
        <f t="shared" si="30"/>
        <v>177074.87975076289</v>
      </c>
      <c r="F235" s="556">
        <f t="shared" si="30"/>
        <v>5725668.2119413242</v>
      </c>
      <c r="G235" s="555">
        <f t="shared" si="30"/>
        <v>2432810.2790768798</v>
      </c>
      <c r="H235" s="565">
        <f t="shared" si="30"/>
        <v>248970.78461022046</v>
      </c>
      <c r="I235" s="574">
        <f>H235+G235+F235+E235+D235+C235</f>
        <v>9037735.6173957083</v>
      </c>
      <c r="J235" s="153"/>
      <c r="K235" s="251"/>
      <c r="L235" s="265"/>
      <c r="M235" s="130"/>
      <c r="N235" s="256"/>
      <c r="O235" s="256"/>
      <c r="P235" s="256"/>
      <c r="Q235" s="256"/>
      <c r="R235" s="256"/>
      <c r="W235" s="130"/>
      <c r="X235" s="130"/>
      <c r="Y235" s="130"/>
      <c r="Z235" s="130"/>
      <c r="AA235" s="130"/>
      <c r="AB235" s="130"/>
      <c r="AC235" s="130"/>
      <c r="AD235" s="130"/>
      <c r="AE235" s="130"/>
      <c r="AF235" s="130"/>
    </row>
    <row r="236" spans="1:32" s="131" customFormat="1" ht="18" customHeight="1" x14ac:dyDescent="0.25">
      <c r="A236" s="242"/>
      <c r="B236" s="557" t="s">
        <v>425</v>
      </c>
      <c r="C236" s="558">
        <v>22186.291205277499</v>
      </c>
      <c r="D236" s="558">
        <v>-8001.2573200916804</v>
      </c>
      <c r="E236" s="558">
        <v>-27703.946909999988</v>
      </c>
      <c r="F236" s="559">
        <v>-895760.95043906907</v>
      </c>
      <c r="G236" s="558">
        <v>-170762.50528077301</v>
      </c>
      <c r="H236" s="566">
        <v>-8939.6631188694391</v>
      </c>
      <c r="I236" s="575">
        <f t="shared" si="29"/>
        <v>-1088982.0318635257</v>
      </c>
      <c r="J236" s="153"/>
      <c r="K236" s="251"/>
      <c r="L236" s="265"/>
      <c r="M236" s="130"/>
      <c r="N236" s="256"/>
      <c r="O236" s="256"/>
      <c r="P236" s="256"/>
      <c r="Q236" s="256"/>
      <c r="R236" s="256"/>
      <c r="W236" s="130"/>
      <c r="X236" s="130"/>
      <c r="Y236" s="130"/>
      <c r="Z236" s="130"/>
      <c r="AA236" s="130"/>
      <c r="AB236" s="130"/>
      <c r="AC236" s="130"/>
      <c r="AD236" s="130"/>
      <c r="AE236" s="130"/>
      <c r="AF236" s="130"/>
    </row>
    <row r="237" spans="1:32" s="131" customFormat="1" ht="18" customHeight="1" x14ac:dyDescent="0.25">
      <c r="A237" s="242"/>
      <c r="B237" s="573" t="s">
        <v>400</v>
      </c>
      <c r="C237" s="555">
        <f t="shared" ref="C237:H237" si="31">+C235+C236</f>
        <v>332724.98031117773</v>
      </c>
      <c r="D237" s="555">
        <f t="shared" si="31"/>
        <v>134671.51559052934</v>
      </c>
      <c r="E237" s="555">
        <f t="shared" si="31"/>
        <v>149370.93284076289</v>
      </c>
      <c r="F237" s="556">
        <f t="shared" si="31"/>
        <v>4829907.2615022548</v>
      </c>
      <c r="G237" s="555">
        <f t="shared" si="31"/>
        <v>2262047.7737961067</v>
      </c>
      <c r="H237" s="565">
        <f t="shared" si="31"/>
        <v>240031.12149135102</v>
      </c>
      <c r="I237" s="574">
        <f t="shared" si="29"/>
        <v>7948753.5855321819</v>
      </c>
      <c r="J237" s="153"/>
      <c r="K237" s="251"/>
      <c r="L237" s="265"/>
      <c r="M237" s="130"/>
      <c r="N237" s="256"/>
      <c r="O237" s="256"/>
      <c r="P237" s="256"/>
      <c r="Q237" s="256"/>
      <c r="R237" s="256"/>
      <c r="W237" s="130"/>
      <c r="X237" s="130"/>
      <c r="Y237" s="130"/>
      <c r="Z237" s="130"/>
      <c r="AA237" s="130"/>
      <c r="AB237" s="130"/>
      <c r="AC237" s="130"/>
      <c r="AD237" s="130"/>
      <c r="AE237" s="130"/>
      <c r="AF237" s="130"/>
    </row>
    <row r="238" spans="1:32" s="131" customFormat="1" ht="18" customHeight="1" x14ac:dyDescent="0.3">
      <c r="A238" s="242"/>
      <c r="B238" s="554"/>
      <c r="C238" s="560"/>
      <c r="D238" s="560"/>
      <c r="E238" s="560"/>
      <c r="F238" s="561"/>
      <c r="G238" s="560"/>
      <c r="H238" s="567"/>
      <c r="I238" s="576">
        <f t="shared" si="29"/>
        <v>0</v>
      </c>
      <c r="J238" s="243"/>
      <c r="K238" s="251"/>
      <c r="L238" s="265"/>
      <c r="M238" s="130"/>
      <c r="W238" s="130"/>
      <c r="X238" s="130"/>
      <c r="Y238" s="130"/>
      <c r="Z238" s="130"/>
      <c r="AA238" s="130"/>
      <c r="AB238" s="130"/>
      <c r="AC238" s="130"/>
      <c r="AD238" s="130"/>
      <c r="AE238" s="130"/>
      <c r="AF238" s="130"/>
    </row>
    <row r="239" spans="1:32" s="131" customFormat="1" ht="18" customHeight="1" x14ac:dyDescent="0.3">
      <c r="A239" s="242"/>
      <c r="B239" s="545" t="s">
        <v>401</v>
      </c>
      <c r="C239" s="541"/>
      <c r="D239" s="541"/>
      <c r="E239" s="541"/>
      <c r="F239" s="543"/>
      <c r="G239" s="541"/>
      <c r="H239" s="568"/>
      <c r="I239" s="571">
        <f t="shared" si="29"/>
        <v>0</v>
      </c>
      <c r="J239" s="243"/>
      <c r="K239" s="251"/>
      <c r="L239" s="265"/>
      <c r="M239" s="130"/>
      <c r="N239" s="256"/>
      <c r="O239" s="256"/>
      <c r="P239" s="256"/>
      <c r="Q239" s="256"/>
      <c r="R239" s="256"/>
      <c r="W239" s="130"/>
      <c r="X239" s="130"/>
      <c r="Y239" s="130"/>
      <c r="Z239" s="130"/>
      <c r="AA239" s="130"/>
      <c r="AB239" s="130"/>
      <c r="AC239" s="130"/>
      <c r="AD239" s="130"/>
      <c r="AE239" s="130"/>
      <c r="AF239" s="130"/>
    </row>
    <row r="240" spans="1:32" s="131" customFormat="1" ht="18" customHeight="1" x14ac:dyDescent="0.25">
      <c r="A240" s="242"/>
      <c r="B240" s="544" t="s">
        <v>402</v>
      </c>
      <c r="C240" s="549">
        <v>-101887.31771427923</v>
      </c>
      <c r="D240" s="549">
        <v>-65317.515940125202</v>
      </c>
      <c r="E240" s="549">
        <v>-87247.665261814502</v>
      </c>
      <c r="F240" s="550">
        <v>-2821007.8434653357</v>
      </c>
      <c r="G240" s="549">
        <v>-1957147.4598590331</v>
      </c>
      <c r="H240" s="569">
        <v>-106293.2576231425</v>
      </c>
      <c r="I240" s="577">
        <f t="shared" si="29"/>
        <v>-5138901.0598637303</v>
      </c>
      <c r="J240" s="153"/>
      <c r="K240" s="251"/>
      <c r="L240" s="265"/>
      <c r="M240" s="130"/>
      <c r="N240" s="256"/>
      <c r="O240" s="256"/>
      <c r="P240" s="256"/>
      <c r="Q240" s="256"/>
      <c r="R240" s="256"/>
      <c r="W240" s="130"/>
      <c r="X240" s="130"/>
      <c r="Y240" s="130"/>
      <c r="Z240" s="130"/>
      <c r="AA240" s="130"/>
      <c r="AB240" s="130"/>
      <c r="AC240" s="130"/>
      <c r="AD240" s="130"/>
      <c r="AE240" s="130"/>
      <c r="AF240" s="130"/>
    </row>
    <row r="241" spans="1:32" s="131" customFormat="1" ht="18" customHeight="1" x14ac:dyDescent="0.25">
      <c r="A241" s="242"/>
      <c r="B241" s="544" t="s">
        <v>403</v>
      </c>
      <c r="C241" s="549">
        <v>79369.922606844237</v>
      </c>
      <c r="D241" s="549">
        <v>64963.057717308977</v>
      </c>
      <c r="E241" s="549">
        <v>-15278.0991797802</v>
      </c>
      <c r="F241" s="550">
        <v>-493991.87347955978</v>
      </c>
      <c r="G241" s="549">
        <v>-282826.49660995195</v>
      </c>
      <c r="H241" s="569">
        <v>18642.085386446321</v>
      </c>
      <c r="I241" s="577">
        <f t="shared" si="29"/>
        <v>-629121.40355869243</v>
      </c>
      <c r="J241" s="153"/>
      <c r="K241" s="251"/>
      <c r="L241" s="265"/>
      <c r="M241" s="130"/>
      <c r="N241" s="256"/>
      <c r="O241" s="256"/>
      <c r="P241" s="256"/>
      <c r="Q241" s="256"/>
      <c r="R241" s="256"/>
      <c r="W241" s="130"/>
      <c r="X241" s="130"/>
      <c r="Y241" s="130"/>
      <c r="Z241" s="130"/>
      <c r="AA241" s="130"/>
      <c r="AB241" s="130"/>
      <c r="AC241" s="130"/>
      <c r="AD241" s="130"/>
      <c r="AE241" s="130"/>
      <c r="AF241" s="130"/>
    </row>
    <row r="242" spans="1:32" s="131" customFormat="1" ht="18" customHeight="1" x14ac:dyDescent="0.25">
      <c r="A242" s="242"/>
      <c r="B242" s="551" t="s">
        <v>404</v>
      </c>
      <c r="C242" s="583">
        <v>-88940.469888896463</v>
      </c>
      <c r="D242" s="583">
        <v>-35998.943830635835</v>
      </c>
      <c r="E242" s="583">
        <v>-39928.234246926768</v>
      </c>
      <c r="F242" s="584">
        <v>-1291012.9073173031</v>
      </c>
      <c r="G242" s="583">
        <v>-604666.32750086463</v>
      </c>
      <c r="H242" s="585">
        <v>-64162.542630353229</v>
      </c>
      <c r="I242" s="586">
        <f t="shared" si="29"/>
        <v>-2124709.4254149804</v>
      </c>
      <c r="J242" s="243"/>
      <c r="K242" s="251"/>
      <c r="L242" s="265"/>
      <c r="M242" s="130"/>
      <c r="N242" s="256"/>
      <c r="O242" s="256"/>
      <c r="P242" s="256"/>
      <c r="Q242" s="256"/>
      <c r="R242" s="256"/>
      <c r="W242" s="130"/>
      <c r="X242" s="130"/>
      <c r="Y242" s="130"/>
      <c r="Z242" s="130"/>
      <c r="AA242" s="130"/>
      <c r="AB242" s="130"/>
      <c r="AC242" s="130"/>
      <c r="AD242" s="130"/>
      <c r="AE242" s="130"/>
      <c r="AF242" s="130"/>
    </row>
    <row r="243" spans="1:32" s="131" customFormat="1" ht="18" customHeight="1" x14ac:dyDescent="0.25">
      <c r="A243" s="242"/>
      <c r="B243" s="596" t="s">
        <v>405</v>
      </c>
      <c r="C243" s="588">
        <f t="shared" ref="C243:H243" si="32">SUM(C237:C242)</f>
        <v>221267.11531484628</v>
      </c>
      <c r="D243" s="588">
        <f t="shared" si="32"/>
        <v>98318.113537077268</v>
      </c>
      <c r="E243" s="588">
        <f t="shared" si="32"/>
        <v>6916.9341522414252</v>
      </c>
      <c r="F243" s="589">
        <f t="shared" si="32"/>
        <v>223894.63724005618</v>
      </c>
      <c r="G243" s="588">
        <f t="shared" si="32"/>
        <v>-582592.51017374301</v>
      </c>
      <c r="H243" s="590">
        <f t="shared" si="32"/>
        <v>88217.406624301613</v>
      </c>
      <c r="I243" s="597">
        <f t="shared" si="29"/>
        <v>56021.696694779792</v>
      </c>
      <c r="J243" s="153"/>
      <c r="K243" s="260"/>
      <c r="L243" s="265"/>
      <c r="M243" s="130"/>
      <c r="N243" s="256"/>
      <c r="O243" s="256"/>
      <c r="P243" s="256"/>
      <c r="Q243" s="256"/>
      <c r="R243" s="256"/>
      <c r="W243" s="130"/>
      <c r="X243" s="130"/>
      <c r="Y243" s="130"/>
      <c r="Z243" s="130"/>
      <c r="AA243" s="130"/>
      <c r="AB243" s="130"/>
      <c r="AC243" s="130"/>
      <c r="AD243" s="130"/>
      <c r="AE243" s="130"/>
      <c r="AF243" s="130"/>
    </row>
    <row r="244" spans="1:32" s="131" customFormat="1" ht="18" customHeight="1" x14ac:dyDescent="0.3">
      <c r="A244" s="242"/>
      <c r="B244" s="587"/>
      <c r="C244" s="489"/>
      <c r="D244" s="491"/>
      <c r="E244" s="491"/>
      <c r="F244" s="491"/>
      <c r="G244" s="491"/>
      <c r="H244" s="493"/>
      <c r="I244" s="578"/>
      <c r="J244" s="243"/>
      <c r="K244" s="251"/>
      <c r="L244" s="265"/>
      <c r="M244" s="130"/>
      <c r="W244" s="130"/>
      <c r="X244" s="130"/>
      <c r="Y244" s="130"/>
      <c r="Z244" s="130"/>
      <c r="AA244" s="130"/>
      <c r="AB244" s="130"/>
      <c r="AC244" s="130"/>
      <c r="AD244" s="130"/>
      <c r="AE244" s="130"/>
      <c r="AF244" s="130"/>
    </row>
    <row r="245" spans="1:32" s="131" customFormat="1" ht="18" customHeight="1" x14ac:dyDescent="0.3">
      <c r="A245" s="242"/>
      <c r="B245" s="545" t="s">
        <v>406</v>
      </c>
      <c r="C245" s="488"/>
      <c r="D245" s="487"/>
      <c r="E245" s="487"/>
      <c r="F245" s="487"/>
      <c r="G245" s="487"/>
      <c r="H245" s="494"/>
      <c r="I245" s="579">
        <f>SUM(I246:I250)</f>
        <v>1755980.3039300002</v>
      </c>
      <c r="J245" s="243"/>
      <c r="K245" s="251"/>
      <c r="L245" s="265"/>
      <c r="M245" s="130"/>
      <c r="W245" s="130"/>
      <c r="X245" s="130"/>
      <c r="Y245" s="130"/>
      <c r="Z245" s="130"/>
      <c r="AA245" s="130"/>
      <c r="AB245" s="130"/>
      <c r="AC245" s="130"/>
      <c r="AD245" s="130"/>
      <c r="AE245" s="130"/>
      <c r="AF245" s="130"/>
    </row>
    <row r="246" spans="1:32" s="131" customFormat="1" ht="18" customHeight="1" x14ac:dyDescent="0.3">
      <c r="A246" s="242"/>
      <c r="B246" s="544" t="s">
        <v>407</v>
      </c>
      <c r="C246" s="488"/>
      <c r="D246" s="487"/>
      <c r="E246" s="487"/>
      <c r="F246" s="487"/>
      <c r="G246" s="487"/>
      <c r="H246" s="494"/>
      <c r="I246" s="580">
        <v>0</v>
      </c>
      <c r="J246" s="243"/>
      <c r="K246" s="251"/>
      <c r="L246" s="265"/>
      <c r="M246" s="130"/>
      <c r="W246" s="130"/>
      <c r="X246" s="130"/>
      <c r="Y246" s="130"/>
      <c r="Z246" s="130"/>
      <c r="AA246" s="130"/>
      <c r="AB246" s="130"/>
      <c r="AC246" s="130"/>
      <c r="AD246" s="130"/>
      <c r="AE246" s="130"/>
      <c r="AF246" s="130"/>
    </row>
    <row r="247" spans="1:32" s="131" customFormat="1" ht="18" customHeight="1" x14ac:dyDescent="0.3">
      <c r="A247" s="242"/>
      <c r="B247" s="544" t="s">
        <v>408</v>
      </c>
      <c r="C247" s="488"/>
      <c r="D247" s="487"/>
      <c r="E247" s="487"/>
      <c r="F247" s="487"/>
      <c r="G247" s="487"/>
      <c r="H247" s="494"/>
      <c r="I247" s="580">
        <v>1497644.3039300002</v>
      </c>
      <c r="J247" s="243"/>
      <c r="K247" s="251"/>
      <c r="L247" s="265"/>
      <c r="M247" s="130"/>
      <c r="W247" s="130"/>
      <c r="X247" s="130"/>
      <c r="Y247" s="130"/>
      <c r="Z247" s="130"/>
      <c r="AA247" s="130"/>
      <c r="AB247" s="130"/>
      <c r="AC247" s="130"/>
      <c r="AD247" s="130"/>
      <c r="AE247" s="130"/>
      <c r="AF247" s="130"/>
    </row>
    <row r="248" spans="1:32" s="131" customFormat="1" ht="18" customHeight="1" x14ac:dyDescent="0.3">
      <c r="A248" s="242"/>
      <c r="B248" s="544" t="s">
        <v>409</v>
      </c>
      <c r="C248" s="488"/>
      <c r="D248" s="487"/>
      <c r="E248" s="487"/>
      <c r="F248" s="487"/>
      <c r="G248" s="487"/>
      <c r="H248" s="494"/>
      <c r="I248" s="581"/>
      <c r="J248" s="243"/>
      <c r="K248" s="251"/>
      <c r="L248" s="265"/>
      <c r="M248" s="130"/>
      <c r="W248" s="130"/>
      <c r="X248" s="130"/>
      <c r="Y248" s="130"/>
      <c r="Z248" s="130"/>
      <c r="AA248" s="130"/>
      <c r="AB248" s="130"/>
      <c r="AC248" s="130"/>
      <c r="AD248" s="130"/>
      <c r="AE248" s="130"/>
      <c r="AF248" s="130"/>
    </row>
    <row r="249" spans="1:32" s="131" customFormat="1" ht="18" customHeight="1" x14ac:dyDescent="0.3">
      <c r="A249" s="242"/>
      <c r="B249" s="544" t="s">
        <v>410</v>
      </c>
      <c r="C249" s="488"/>
      <c r="D249" s="487"/>
      <c r="E249" s="487"/>
      <c r="F249" s="487"/>
      <c r="G249" s="487"/>
      <c r="H249" s="494"/>
      <c r="I249" s="581"/>
      <c r="J249" s="243"/>
      <c r="K249" s="251"/>
      <c r="L249" s="265"/>
      <c r="M249" s="130"/>
      <c r="W249" s="130"/>
      <c r="X249" s="130"/>
      <c r="Y249" s="130"/>
      <c r="Z249" s="130"/>
      <c r="AA249" s="130"/>
      <c r="AB249" s="130"/>
      <c r="AC249" s="130"/>
      <c r="AD249" s="130"/>
      <c r="AE249" s="130"/>
      <c r="AF249" s="130"/>
    </row>
    <row r="250" spans="1:32" s="131" customFormat="1" ht="18" customHeight="1" x14ac:dyDescent="0.3">
      <c r="A250" s="242"/>
      <c r="B250" s="544" t="s">
        <v>411</v>
      </c>
      <c r="C250" s="488"/>
      <c r="D250" s="487"/>
      <c r="E250" s="487"/>
      <c r="F250" s="487"/>
      <c r="G250" s="487"/>
      <c r="H250" s="494"/>
      <c r="I250" s="581">
        <v>258336</v>
      </c>
      <c r="J250" s="243"/>
      <c r="K250" s="251"/>
      <c r="L250" s="265"/>
      <c r="M250" s="130"/>
      <c r="W250" s="130"/>
      <c r="X250" s="130"/>
      <c r="Y250" s="130"/>
      <c r="Z250" s="130"/>
      <c r="AA250" s="130"/>
      <c r="AB250" s="130"/>
      <c r="AC250" s="130"/>
      <c r="AD250" s="130"/>
      <c r="AE250" s="130"/>
      <c r="AF250" s="130"/>
    </row>
    <row r="251" spans="1:32" s="131" customFormat="1" ht="18" customHeight="1" x14ac:dyDescent="0.3">
      <c r="A251" s="242"/>
      <c r="B251" s="544"/>
      <c r="C251" s="488"/>
      <c r="D251" s="487"/>
      <c r="E251" s="487"/>
      <c r="F251" s="487"/>
      <c r="G251" s="487"/>
      <c r="H251" s="494"/>
      <c r="I251" s="571"/>
      <c r="J251" s="243"/>
      <c r="K251" s="251"/>
      <c r="L251" s="265"/>
      <c r="M251" s="130"/>
      <c r="W251" s="130"/>
      <c r="X251" s="130"/>
      <c r="Y251" s="130"/>
      <c r="Z251" s="130"/>
      <c r="AA251" s="130"/>
      <c r="AB251" s="130"/>
      <c r="AC251" s="130"/>
      <c r="AD251" s="130"/>
      <c r="AE251" s="130"/>
      <c r="AF251" s="130"/>
    </row>
    <row r="252" spans="1:32" s="131" customFormat="1" ht="18" customHeight="1" x14ac:dyDescent="0.3">
      <c r="A252" s="242"/>
      <c r="B252" s="545" t="s">
        <v>412</v>
      </c>
      <c r="C252" s="488"/>
      <c r="D252" s="487"/>
      <c r="E252" s="487"/>
      <c r="F252" s="487"/>
      <c r="G252" s="487"/>
      <c r="H252" s="494"/>
      <c r="I252" s="580"/>
      <c r="J252" s="243"/>
      <c r="K252" s="251"/>
      <c r="L252" s="265"/>
      <c r="M252" s="130"/>
      <c r="W252" s="130"/>
      <c r="X252" s="130"/>
      <c r="Y252" s="130"/>
      <c r="Z252" s="130"/>
      <c r="AA252" s="130"/>
      <c r="AB252" s="130"/>
      <c r="AC252" s="130"/>
      <c r="AD252" s="130"/>
      <c r="AE252" s="130"/>
      <c r="AF252" s="130"/>
    </row>
    <row r="253" spans="1:32" s="131" customFormat="1" ht="33.6" customHeight="1" x14ac:dyDescent="0.3">
      <c r="A253" s="242"/>
      <c r="B253" s="544" t="s">
        <v>413</v>
      </c>
      <c r="C253" s="488"/>
      <c r="D253" s="487"/>
      <c r="E253" s="487"/>
      <c r="F253" s="487"/>
      <c r="G253" s="487"/>
      <c r="H253" s="494"/>
      <c r="I253" s="580">
        <v>-403834.08301128901</v>
      </c>
      <c r="J253" s="243"/>
      <c r="K253" s="251"/>
      <c r="L253" s="265"/>
      <c r="M253" s="130"/>
      <c r="W253" s="130"/>
      <c r="X253" s="130"/>
      <c r="Y253" s="130"/>
      <c r="Z253" s="130"/>
      <c r="AA253" s="130"/>
      <c r="AB253" s="130"/>
      <c r="AC253" s="130"/>
      <c r="AD253" s="130"/>
      <c r="AE253" s="130"/>
      <c r="AF253" s="130"/>
    </row>
    <row r="254" spans="1:32" s="131" customFormat="1" ht="18" customHeight="1" x14ac:dyDescent="0.3">
      <c r="A254" s="242"/>
      <c r="B254" s="544" t="s">
        <v>414</v>
      </c>
      <c r="C254" s="488"/>
      <c r="D254" s="487"/>
      <c r="E254" s="487"/>
      <c r="F254" s="487"/>
      <c r="G254" s="487"/>
      <c r="H254" s="494"/>
      <c r="I254" s="571"/>
      <c r="J254" s="243"/>
      <c r="K254" s="251"/>
      <c r="L254" s="265"/>
      <c r="M254" s="130"/>
      <c r="W254" s="130"/>
      <c r="X254" s="130"/>
      <c r="Y254" s="130"/>
      <c r="Z254" s="130"/>
      <c r="AA254" s="130"/>
      <c r="AB254" s="130"/>
      <c r="AC254" s="130"/>
      <c r="AD254" s="130"/>
      <c r="AE254" s="130"/>
      <c r="AF254" s="130"/>
    </row>
    <row r="255" spans="1:32" s="131" customFormat="1" ht="18" customHeight="1" x14ac:dyDescent="0.3">
      <c r="A255" s="242"/>
      <c r="B255" s="545" t="s">
        <v>415</v>
      </c>
      <c r="C255" s="488"/>
      <c r="D255" s="487"/>
      <c r="E255" s="487"/>
      <c r="F255" s="487"/>
      <c r="G255" s="487"/>
      <c r="H255" s="494"/>
      <c r="I255" s="579">
        <f>I243+I246+I247+I253+I250</f>
        <v>1408167.917613491</v>
      </c>
      <c r="J255" s="243"/>
      <c r="K255" s="251"/>
      <c r="L255" s="265"/>
      <c r="M255" s="130"/>
      <c r="W255" s="130"/>
      <c r="X255" s="130"/>
      <c r="Y255" s="130"/>
      <c r="Z255" s="130"/>
      <c r="AA255" s="130"/>
      <c r="AB255" s="130"/>
      <c r="AC255" s="130"/>
      <c r="AD255" s="130"/>
      <c r="AE255" s="130"/>
      <c r="AF255" s="130"/>
    </row>
    <row r="256" spans="1:32" s="131" customFormat="1" ht="18" customHeight="1" x14ac:dyDescent="0.3">
      <c r="A256" s="242"/>
      <c r="B256" s="544" t="s">
        <v>416</v>
      </c>
      <c r="C256" s="488"/>
      <c r="D256" s="487"/>
      <c r="E256" s="487"/>
      <c r="F256" s="487"/>
      <c r="G256" s="487"/>
      <c r="H256" s="494"/>
      <c r="I256" s="571">
        <v>0</v>
      </c>
      <c r="J256" s="243"/>
      <c r="K256" s="251"/>
      <c r="L256" s="265"/>
      <c r="M256" s="130"/>
      <c r="W256" s="130"/>
      <c r="X256" s="130"/>
      <c r="Y256" s="130"/>
      <c r="Z256" s="130"/>
      <c r="AA256" s="130"/>
      <c r="AB256" s="130"/>
      <c r="AC256" s="130"/>
      <c r="AD256" s="130"/>
      <c r="AE256" s="130"/>
      <c r="AF256" s="130"/>
    </row>
    <row r="257" spans="1:32" s="131" customFormat="1" ht="18" customHeight="1" x14ac:dyDescent="0.3">
      <c r="A257" s="242"/>
      <c r="B257" s="545" t="s">
        <v>417</v>
      </c>
      <c r="C257" s="488"/>
      <c r="D257" s="487"/>
      <c r="E257" s="487"/>
      <c r="F257" s="487"/>
      <c r="G257" s="487"/>
      <c r="H257" s="494"/>
      <c r="I257" s="579">
        <f>+I255-I256</f>
        <v>1408167.917613491</v>
      </c>
      <c r="J257" s="243"/>
      <c r="K257" s="251"/>
      <c r="L257" s="265"/>
      <c r="M257" s="130"/>
      <c r="W257" s="130"/>
      <c r="X257" s="130"/>
      <c r="Y257" s="130"/>
      <c r="Z257" s="130"/>
      <c r="AA257" s="130"/>
      <c r="AB257" s="130"/>
      <c r="AC257" s="130"/>
      <c r="AD257" s="130"/>
      <c r="AE257" s="130"/>
      <c r="AF257" s="130"/>
    </row>
    <row r="258" spans="1:32" s="131" customFormat="1" ht="18" customHeight="1" x14ac:dyDescent="0.3">
      <c r="A258" s="242"/>
      <c r="B258" s="544" t="s">
        <v>418</v>
      </c>
      <c r="C258" s="488"/>
      <c r="D258" s="487"/>
      <c r="E258" s="487"/>
      <c r="F258" s="487"/>
      <c r="G258" s="487"/>
      <c r="H258" s="494"/>
      <c r="I258" s="580">
        <v>-364337</v>
      </c>
      <c r="J258" s="243"/>
      <c r="K258" s="251"/>
      <c r="L258" s="265"/>
      <c r="M258" s="130"/>
      <c r="W258" s="130"/>
      <c r="X258" s="130"/>
      <c r="Y258" s="130"/>
      <c r="Z258" s="130"/>
      <c r="AA258" s="130"/>
      <c r="AB258" s="130"/>
      <c r="AC258" s="130"/>
      <c r="AD258" s="130"/>
      <c r="AE258" s="130"/>
      <c r="AF258" s="130"/>
    </row>
    <row r="259" spans="1:32" s="131" customFormat="1" ht="18" customHeight="1" thickBot="1" x14ac:dyDescent="0.35">
      <c r="A259" s="242"/>
      <c r="B259" s="546" t="s">
        <v>419</v>
      </c>
      <c r="C259" s="528"/>
      <c r="D259" s="527"/>
      <c r="E259" s="527"/>
      <c r="F259" s="527"/>
      <c r="G259" s="527"/>
      <c r="H259" s="570"/>
      <c r="I259" s="582">
        <f>I257+I258</f>
        <v>1043830.917613491</v>
      </c>
      <c r="J259" s="243"/>
      <c r="K259" s="251"/>
      <c r="L259" s="265"/>
      <c r="M259" s="130"/>
      <c r="W259" s="130"/>
      <c r="X259" s="130"/>
      <c r="Y259" s="130"/>
      <c r="Z259" s="130"/>
      <c r="AA259" s="130"/>
      <c r="AB259" s="130"/>
      <c r="AC259" s="130"/>
      <c r="AD259" s="130"/>
      <c r="AE259" s="130"/>
      <c r="AF259" s="130"/>
    </row>
    <row r="260" spans="1:32" s="131" customFormat="1" ht="14.25" customHeight="1" x14ac:dyDescent="0.3">
      <c r="A260" s="242"/>
      <c r="B260" s="122"/>
      <c r="C260" s="128"/>
      <c r="D260" s="128"/>
      <c r="E260" s="128"/>
      <c r="F260" s="128"/>
      <c r="G260" s="128"/>
      <c r="H260" s="128"/>
      <c r="I260" s="128"/>
      <c r="J260" s="163"/>
      <c r="K260" s="251"/>
      <c r="L260" s="256"/>
      <c r="M260" s="130"/>
      <c r="W260" s="130"/>
      <c r="X260" s="130"/>
      <c r="Y260" s="130"/>
      <c r="Z260" s="130"/>
      <c r="AA260" s="130"/>
      <c r="AB260" s="130"/>
      <c r="AC260" s="130"/>
      <c r="AD260" s="130"/>
      <c r="AE260" s="130"/>
      <c r="AF260" s="130"/>
    </row>
    <row r="261" spans="1:32" s="131" customFormat="1" ht="14.25" customHeight="1" x14ac:dyDescent="0.3">
      <c r="A261" s="242"/>
      <c r="B261" s="226"/>
      <c r="C261" s="221"/>
      <c r="D261" s="221"/>
      <c r="E261" s="221"/>
      <c r="F261" s="221"/>
      <c r="G261" s="221"/>
      <c r="H261" s="221"/>
      <c r="I261" s="243"/>
      <c r="J261" s="243"/>
      <c r="K261" s="251"/>
      <c r="M261" s="130"/>
      <c r="W261" s="130"/>
      <c r="X261" s="130"/>
      <c r="Y261" s="130"/>
      <c r="Z261" s="130"/>
      <c r="AA261" s="130"/>
      <c r="AB261" s="130"/>
      <c r="AC261" s="130"/>
      <c r="AD261" s="130"/>
      <c r="AE261" s="130"/>
      <c r="AF261" s="130"/>
    </row>
    <row r="262" spans="1:32" s="131" customFormat="1" ht="14.25" customHeight="1" x14ac:dyDescent="0.3">
      <c r="A262" s="242"/>
      <c r="B262" s="127"/>
      <c r="C262" s="132"/>
      <c r="D262" s="132"/>
      <c r="E262" s="221"/>
      <c r="F262" s="221"/>
      <c r="G262" s="221"/>
      <c r="H262" s="221"/>
      <c r="I262" s="243"/>
      <c r="J262" s="243"/>
      <c r="K262" s="251"/>
      <c r="M262" s="130"/>
      <c r="W262" s="130"/>
      <c r="X262" s="130"/>
      <c r="Y262" s="130"/>
      <c r="Z262" s="130"/>
      <c r="AA262" s="130"/>
      <c r="AB262" s="130"/>
      <c r="AC262" s="130"/>
      <c r="AD262" s="130"/>
      <c r="AE262" s="130"/>
      <c r="AF262" s="130"/>
    </row>
    <row r="263" spans="1:32" s="131" customFormat="1" ht="14.25" customHeight="1" thickBot="1" x14ac:dyDescent="0.35">
      <c r="A263" s="242"/>
      <c r="B263" s="124"/>
      <c r="C263" s="205"/>
      <c r="D263" s="205"/>
      <c r="E263" s="221"/>
      <c r="F263" s="221"/>
      <c r="G263" s="221"/>
      <c r="H263" s="221"/>
      <c r="I263" s="243"/>
      <c r="J263" s="243"/>
      <c r="K263" s="251"/>
      <c r="M263" s="130"/>
      <c r="W263" s="130"/>
      <c r="X263" s="130"/>
      <c r="Y263" s="130"/>
      <c r="Z263" s="130"/>
      <c r="AA263" s="130"/>
      <c r="AB263" s="130"/>
      <c r="AC263" s="130"/>
      <c r="AD263" s="130"/>
      <c r="AE263" s="130"/>
      <c r="AF263" s="130"/>
    </row>
    <row r="264" spans="1:32" ht="14.25" customHeight="1" thickBot="1" x14ac:dyDescent="0.35">
      <c r="B264" s="229" t="s">
        <v>20</v>
      </c>
      <c r="C264" s="236"/>
      <c r="D264" s="236"/>
      <c r="E264" s="236"/>
      <c r="F264" s="236"/>
      <c r="H264" s="979" t="s">
        <v>204</v>
      </c>
      <c r="I264" s="979"/>
      <c r="J264" s="155"/>
      <c r="K264" s="131"/>
      <c r="M264" s="130"/>
      <c r="W264" s="130"/>
      <c r="X264" s="130"/>
      <c r="Y264" s="130"/>
      <c r="Z264" s="130"/>
      <c r="AA264" s="130"/>
      <c r="AB264" s="130"/>
      <c r="AC264" s="130"/>
      <c r="AD264" s="130"/>
      <c r="AE264" s="130"/>
      <c r="AF264" s="130"/>
    </row>
    <row r="265" spans="1:32" s="131" customFormat="1" ht="18" customHeight="1" thickBot="1" x14ac:dyDescent="0.35">
      <c r="A265" s="243"/>
      <c r="B265" s="925" t="s">
        <v>312</v>
      </c>
      <c r="C265" s="950">
        <v>2022</v>
      </c>
      <c r="D265" s="951"/>
      <c r="E265" s="951"/>
      <c r="F265" s="951"/>
      <c r="G265" s="951"/>
      <c r="H265" s="951"/>
      <c r="I265" s="952"/>
      <c r="J265" s="243"/>
      <c r="M265" s="130"/>
      <c r="W265" s="130"/>
      <c r="X265" s="130"/>
      <c r="Y265" s="130"/>
      <c r="Z265" s="130"/>
      <c r="AA265" s="130"/>
      <c r="AB265" s="130"/>
      <c r="AC265" s="130"/>
      <c r="AD265" s="130"/>
      <c r="AE265" s="130"/>
      <c r="AF265" s="130"/>
    </row>
    <row r="266" spans="1:32" s="131" customFormat="1" ht="16.95" customHeight="1" thickBot="1" x14ac:dyDescent="0.35">
      <c r="A266" s="219"/>
      <c r="B266" s="926"/>
      <c r="C266" s="900" t="s">
        <v>100</v>
      </c>
      <c r="D266" s="900" t="s">
        <v>101</v>
      </c>
      <c r="E266" s="954" t="s">
        <v>102</v>
      </c>
      <c r="F266" s="955"/>
      <c r="G266" s="854" t="s">
        <v>103</v>
      </c>
      <c r="H266" s="854" t="s">
        <v>104</v>
      </c>
      <c r="I266" s="956" t="s">
        <v>90</v>
      </c>
      <c r="J266" s="243"/>
      <c r="M266" s="130"/>
      <c r="W266" s="130"/>
      <c r="X266" s="130"/>
      <c r="Y266" s="130"/>
      <c r="Z266" s="130"/>
      <c r="AA266" s="130"/>
      <c r="AB266" s="130"/>
      <c r="AC266" s="130"/>
      <c r="AD266" s="130"/>
      <c r="AE266" s="130"/>
      <c r="AF266" s="130"/>
    </row>
    <row r="267" spans="1:32" s="131" customFormat="1" ht="19.95" customHeight="1" thickBot="1" x14ac:dyDescent="0.35">
      <c r="A267" s="219"/>
      <c r="B267" s="926"/>
      <c r="C267" s="906"/>
      <c r="D267" s="953"/>
      <c r="E267" s="273" t="s">
        <v>392</v>
      </c>
      <c r="F267" s="272" t="s">
        <v>393</v>
      </c>
      <c r="G267" s="855"/>
      <c r="H267" s="855"/>
      <c r="I267" s="957"/>
      <c r="J267" s="243"/>
      <c r="M267" s="130"/>
      <c r="W267" s="130"/>
      <c r="X267" s="130"/>
      <c r="Y267" s="130"/>
      <c r="Z267" s="130"/>
      <c r="AA267" s="130"/>
      <c r="AB267" s="130"/>
      <c r="AC267" s="130"/>
      <c r="AD267" s="130"/>
      <c r="AE267" s="130"/>
      <c r="AF267" s="130"/>
    </row>
    <row r="268" spans="1:32" s="131" customFormat="1" ht="18" customHeight="1" x14ac:dyDescent="0.3">
      <c r="A268" s="242"/>
      <c r="B268" s="508" t="s">
        <v>86</v>
      </c>
      <c r="C268" s="592">
        <v>965140.44584278786</v>
      </c>
      <c r="D268" s="592">
        <v>158296.69628827841</v>
      </c>
      <c r="E268" s="592">
        <v>4720.9183360777088</v>
      </c>
      <c r="F268" s="593">
        <v>4213134.9665810633</v>
      </c>
      <c r="G268" s="592">
        <v>968552.4522306883</v>
      </c>
      <c r="H268" s="594">
        <v>511165.12479722174</v>
      </c>
      <c r="I268" s="595">
        <f t="shared" ref="I268:I280" si="33">H268+G268+F268+E268+D268+C268</f>
        <v>6821010.6040761163</v>
      </c>
      <c r="J268" s="243"/>
      <c r="L268" s="130"/>
      <c r="M268" s="130"/>
      <c r="N268" s="130"/>
      <c r="O268" s="130"/>
      <c r="P268" s="130"/>
      <c r="Q268" s="130"/>
      <c r="R268" s="130"/>
      <c r="W268" s="130"/>
      <c r="X268" s="130"/>
      <c r="Y268" s="130"/>
      <c r="Z268" s="130"/>
      <c r="AA268" s="130"/>
      <c r="AB268" s="130"/>
      <c r="AC268" s="130"/>
      <c r="AD268" s="130"/>
      <c r="AE268" s="130"/>
      <c r="AF268" s="130"/>
    </row>
    <row r="269" spans="1:32" s="131" customFormat="1" ht="18" customHeight="1" x14ac:dyDescent="0.3">
      <c r="A269" s="242"/>
      <c r="B269" s="544" t="s">
        <v>421</v>
      </c>
      <c r="C269" s="540"/>
      <c r="D269" s="540"/>
      <c r="E269" s="540"/>
      <c r="F269" s="542"/>
      <c r="G269" s="540"/>
      <c r="H269" s="562"/>
      <c r="I269" s="571">
        <f t="shared" si="33"/>
        <v>0</v>
      </c>
      <c r="J269" s="243"/>
      <c r="L269" s="130"/>
      <c r="M269" s="130"/>
      <c r="N269" s="130"/>
      <c r="O269" s="130"/>
      <c r="P269" s="130"/>
      <c r="Q269" s="130"/>
      <c r="R269" s="130"/>
      <c r="W269" s="130"/>
      <c r="X269" s="130"/>
      <c r="Y269" s="130"/>
      <c r="Z269" s="130"/>
      <c r="AA269" s="130"/>
      <c r="AB269" s="130"/>
      <c r="AC269" s="130"/>
      <c r="AD269" s="130"/>
      <c r="AE269" s="130"/>
      <c r="AF269" s="130"/>
    </row>
    <row r="270" spans="1:32" s="131" customFormat="1" ht="18" customHeight="1" x14ac:dyDescent="0.25">
      <c r="A270" s="242"/>
      <c r="B270" s="544" t="s">
        <v>396</v>
      </c>
      <c r="C270" s="547">
        <v>-422759.38269</v>
      </c>
      <c r="D270" s="547">
        <v>-5676.10322</v>
      </c>
      <c r="E270" s="547">
        <v>0</v>
      </c>
      <c r="F270" s="548">
        <v>-119305.8098556</v>
      </c>
      <c r="G270" s="547">
        <v>0</v>
      </c>
      <c r="H270" s="563">
        <v>-62102.570289999996</v>
      </c>
      <c r="I270" s="571">
        <f t="shared" si="33"/>
        <v>-609843.8660556</v>
      </c>
      <c r="J270" s="243"/>
      <c r="L270" s="130"/>
      <c r="M270" s="130"/>
      <c r="N270" s="130"/>
      <c r="O270" s="130"/>
      <c r="P270" s="130"/>
      <c r="Q270" s="130"/>
      <c r="R270" s="130"/>
      <c r="W270" s="130"/>
      <c r="X270" s="130"/>
      <c r="Y270" s="130"/>
      <c r="Z270" s="130"/>
      <c r="AA270" s="130"/>
      <c r="AB270" s="130"/>
      <c r="AC270" s="130"/>
      <c r="AD270" s="130"/>
      <c r="AE270" s="130"/>
      <c r="AF270" s="130"/>
    </row>
    <row r="271" spans="1:32" s="131" customFormat="1" ht="18" customHeight="1" x14ac:dyDescent="0.25">
      <c r="A271" s="242"/>
      <c r="B271" s="551" t="s">
        <v>397</v>
      </c>
      <c r="C271" s="552">
        <v>-492003.27615000005</v>
      </c>
      <c r="D271" s="552">
        <v>-140558.02821000002</v>
      </c>
      <c r="E271" s="552">
        <v>-190.58786868934095</v>
      </c>
      <c r="F271" s="553">
        <v>-57437.695845710667</v>
      </c>
      <c r="G271" s="552">
        <v>0</v>
      </c>
      <c r="H271" s="564">
        <v>-391656.41194999992</v>
      </c>
      <c r="I271" s="572">
        <f t="shared" si="33"/>
        <v>-1081846.0000244</v>
      </c>
      <c r="J271" s="243"/>
      <c r="K271" s="262"/>
      <c r="L271" s="130"/>
      <c r="M271" s="130"/>
      <c r="N271" s="130"/>
      <c r="O271" s="130"/>
      <c r="P271" s="130"/>
      <c r="Q271" s="130"/>
      <c r="R271" s="130"/>
      <c r="W271" s="130"/>
      <c r="X271" s="130"/>
      <c r="Y271" s="130"/>
      <c r="Z271" s="130"/>
      <c r="AA271" s="130"/>
      <c r="AB271" s="130"/>
      <c r="AC271" s="130"/>
      <c r="AD271" s="130"/>
      <c r="AE271" s="130"/>
      <c r="AF271" s="130"/>
    </row>
    <row r="272" spans="1:32" s="131" customFormat="1" ht="18" customHeight="1" x14ac:dyDescent="0.25">
      <c r="A272" s="242"/>
      <c r="B272" s="573" t="s">
        <v>427</v>
      </c>
      <c r="C272" s="555">
        <f t="shared" ref="C272:H272" si="34">SUM(C268:C271)</f>
        <v>50377.787002787809</v>
      </c>
      <c r="D272" s="555">
        <f t="shared" si="34"/>
        <v>12062.564858278405</v>
      </c>
      <c r="E272" s="555">
        <f t="shared" si="34"/>
        <v>4530.3304673883677</v>
      </c>
      <c r="F272" s="556">
        <f t="shared" si="34"/>
        <v>4036391.4608797529</v>
      </c>
      <c r="G272" s="555">
        <f t="shared" si="34"/>
        <v>968552.4522306883</v>
      </c>
      <c r="H272" s="565">
        <f t="shared" si="34"/>
        <v>57406.142557221814</v>
      </c>
      <c r="I272" s="574">
        <f t="shared" si="33"/>
        <v>5129320.7379961172</v>
      </c>
      <c r="J272" s="243"/>
      <c r="K272" s="262"/>
      <c r="L272" s="130"/>
      <c r="M272" s="130"/>
      <c r="N272" s="130"/>
      <c r="O272" s="130"/>
      <c r="P272" s="130"/>
      <c r="Q272" s="130"/>
      <c r="R272" s="130"/>
      <c r="W272" s="130"/>
      <c r="X272" s="130"/>
      <c r="Y272" s="130"/>
      <c r="Z272" s="130"/>
      <c r="AA272" s="130"/>
      <c r="AB272" s="130"/>
      <c r="AC272" s="130"/>
      <c r="AD272" s="130"/>
      <c r="AE272" s="130"/>
      <c r="AF272" s="130"/>
    </row>
    <row r="273" spans="1:32" s="131" customFormat="1" ht="18" customHeight="1" x14ac:dyDescent="0.25">
      <c r="A273" s="242"/>
      <c r="B273" s="557" t="s">
        <v>425</v>
      </c>
      <c r="C273" s="558">
        <v>-2944.388719999954</v>
      </c>
      <c r="D273" s="558">
        <v>-310.49295133506735</v>
      </c>
      <c r="E273" s="558">
        <v>-454.84700693280485</v>
      </c>
      <c r="F273" s="559">
        <v>-142157.34843620085</v>
      </c>
      <c r="G273" s="558">
        <v>-237503.14775999999</v>
      </c>
      <c r="H273" s="566">
        <v>-2186.8796615134925</v>
      </c>
      <c r="I273" s="575">
        <f t="shared" si="33"/>
        <v>-385557.10453598219</v>
      </c>
      <c r="J273" s="243"/>
      <c r="K273" s="251"/>
      <c r="L273" s="130"/>
      <c r="M273" s="130"/>
      <c r="N273" s="130"/>
      <c r="O273" s="130"/>
      <c r="P273" s="130"/>
      <c r="Q273" s="130"/>
      <c r="R273" s="130"/>
      <c r="W273" s="130"/>
      <c r="X273" s="130"/>
      <c r="Y273" s="130"/>
      <c r="Z273" s="130"/>
      <c r="AA273" s="130"/>
      <c r="AB273" s="130"/>
      <c r="AC273" s="130"/>
      <c r="AD273" s="130"/>
      <c r="AE273" s="130"/>
      <c r="AF273" s="130"/>
    </row>
    <row r="274" spans="1:32" s="131" customFormat="1" ht="18" customHeight="1" x14ac:dyDescent="0.25">
      <c r="A274" s="242"/>
      <c r="B274" s="573" t="s">
        <v>400</v>
      </c>
      <c r="C274" s="555">
        <f t="shared" ref="C274:H274" si="35">SUM(C272:C273)</f>
        <v>47433.398282787857</v>
      </c>
      <c r="D274" s="555">
        <f t="shared" si="35"/>
        <v>11752.071906943338</v>
      </c>
      <c r="E274" s="555">
        <f t="shared" si="35"/>
        <v>4075.4834604555626</v>
      </c>
      <c r="F274" s="556">
        <f t="shared" si="35"/>
        <v>3894234.1124435519</v>
      </c>
      <c r="G274" s="555">
        <f t="shared" si="35"/>
        <v>731049.30447068834</v>
      </c>
      <c r="H274" s="565">
        <f t="shared" si="35"/>
        <v>55219.262895708322</v>
      </c>
      <c r="I274" s="574">
        <f t="shared" si="33"/>
        <v>4743763.6334601343</v>
      </c>
      <c r="J274" s="243"/>
      <c r="K274" s="251"/>
      <c r="L274" s="130"/>
      <c r="M274" s="130"/>
      <c r="N274" s="130"/>
      <c r="O274" s="130"/>
      <c r="P274" s="130"/>
      <c r="Q274" s="130"/>
      <c r="R274" s="130"/>
      <c r="W274" s="130"/>
      <c r="X274" s="130"/>
      <c r="Y274" s="130"/>
      <c r="Z274" s="130"/>
      <c r="AA274" s="130"/>
      <c r="AB274" s="130"/>
      <c r="AC274" s="130"/>
      <c r="AD274" s="130"/>
      <c r="AE274" s="130"/>
      <c r="AF274" s="130"/>
    </row>
    <row r="275" spans="1:32" s="131" customFormat="1" ht="18" customHeight="1" x14ac:dyDescent="0.3">
      <c r="A275" s="242"/>
      <c r="B275" s="554"/>
      <c r="C275" s="560"/>
      <c r="D275" s="560"/>
      <c r="E275" s="560"/>
      <c r="F275" s="561"/>
      <c r="G275" s="560"/>
      <c r="H275" s="567"/>
      <c r="I275" s="576">
        <f t="shared" si="33"/>
        <v>0</v>
      </c>
      <c r="J275" s="243"/>
      <c r="K275" s="251"/>
      <c r="M275" s="130"/>
      <c r="W275" s="130"/>
      <c r="X275" s="130"/>
      <c r="Y275" s="130"/>
      <c r="Z275" s="130"/>
      <c r="AA275" s="130"/>
      <c r="AB275" s="130"/>
      <c r="AC275" s="130"/>
      <c r="AD275" s="130"/>
      <c r="AE275" s="130"/>
      <c r="AF275" s="130"/>
    </row>
    <row r="276" spans="1:32" s="131" customFormat="1" ht="18" customHeight="1" x14ac:dyDescent="0.3">
      <c r="A276" s="242"/>
      <c r="B276" s="545" t="s">
        <v>401</v>
      </c>
      <c r="C276" s="541"/>
      <c r="D276" s="541"/>
      <c r="E276" s="541"/>
      <c r="F276" s="543"/>
      <c r="G276" s="541"/>
      <c r="H276" s="568"/>
      <c r="I276" s="571">
        <f t="shared" si="33"/>
        <v>0</v>
      </c>
      <c r="J276" s="243"/>
      <c r="K276" s="251"/>
      <c r="L276" s="130"/>
      <c r="M276" s="130"/>
      <c r="W276" s="130"/>
      <c r="X276" s="130"/>
      <c r="Y276" s="130"/>
      <c r="Z276" s="130"/>
      <c r="AA276" s="130"/>
      <c r="AB276" s="130"/>
      <c r="AC276" s="130"/>
      <c r="AD276" s="130"/>
      <c r="AE276" s="130"/>
      <c r="AF276" s="130"/>
    </row>
    <row r="277" spans="1:32" s="131" customFormat="1" ht="18" customHeight="1" x14ac:dyDescent="0.25">
      <c r="A277" s="242"/>
      <c r="B277" s="544" t="s">
        <v>402</v>
      </c>
      <c r="C277" s="549">
        <v>-45491.53672922089</v>
      </c>
      <c r="D277" s="549">
        <v>-11396.601208543139</v>
      </c>
      <c r="E277" s="549">
        <v>-1564.3947858719471</v>
      </c>
      <c r="F277" s="550">
        <v>-2536207.9072574712</v>
      </c>
      <c r="G277" s="549">
        <v>-816902.89990465774</v>
      </c>
      <c r="H277" s="569">
        <v>1626.8765104960767</v>
      </c>
      <c r="I277" s="577">
        <f t="shared" si="33"/>
        <v>-3409936.4633752685</v>
      </c>
      <c r="J277" s="243"/>
      <c r="K277" s="251"/>
      <c r="L277" s="130"/>
      <c r="M277" s="130"/>
      <c r="N277" s="130"/>
      <c r="O277" s="130"/>
      <c r="P277" s="130"/>
      <c r="Q277" s="130"/>
      <c r="R277" s="130"/>
      <c r="W277" s="130"/>
      <c r="X277" s="130"/>
      <c r="Y277" s="130"/>
      <c r="Z277" s="130"/>
      <c r="AA277" s="130"/>
      <c r="AB277" s="130"/>
      <c r="AC277" s="130"/>
      <c r="AD277" s="130"/>
      <c r="AE277" s="130"/>
      <c r="AF277" s="130"/>
    </row>
    <row r="278" spans="1:32" s="131" customFormat="1" ht="18" customHeight="1" x14ac:dyDescent="0.25">
      <c r="A278" s="242"/>
      <c r="B278" s="544" t="s">
        <v>403</v>
      </c>
      <c r="C278" s="549">
        <v>47208.484304117621</v>
      </c>
      <c r="D278" s="549">
        <v>25176.255190493572</v>
      </c>
      <c r="E278" s="549">
        <v>-190.11222353615813</v>
      </c>
      <c r="F278" s="550">
        <v>-452431.43874488125</v>
      </c>
      <c r="G278" s="549">
        <v>-58671.312931275424</v>
      </c>
      <c r="H278" s="569">
        <v>40926.855888234219</v>
      </c>
      <c r="I278" s="577">
        <f t="shared" si="33"/>
        <v>-397981.2685168474</v>
      </c>
      <c r="J278" s="243"/>
      <c r="K278" s="251"/>
      <c r="L278" s="130"/>
      <c r="M278" s="130"/>
      <c r="N278" s="130"/>
      <c r="O278" s="130"/>
      <c r="P278" s="130"/>
      <c r="Q278" s="130"/>
      <c r="R278" s="130"/>
      <c r="W278" s="130"/>
      <c r="X278" s="130"/>
      <c r="Y278" s="130"/>
      <c r="Z278" s="130"/>
      <c r="AA278" s="130"/>
      <c r="AB278" s="130"/>
      <c r="AC278" s="130"/>
      <c r="AD278" s="130"/>
      <c r="AE278" s="130"/>
      <c r="AF278" s="130"/>
    </row>
    <row r="279" spans="1:32" s="131" customFormat="1" ht="18" customHeight="1" x14ac:dyDescent="0.25">
      <c r="A279" s="242"/>
      <c r="B279" s="551" t="s">
        <v>404</v>
      </c>
      <c r="C279" s="583">
        <v>-473.6184520853825</v>
      </c>
      <c r="D279" s="583">
        <v>-77.68013099981161</v>
      </c>
      <c r="E279" s="583">
        <v>-2.3166721945863133</v>
      </c>
      <c r="F279" s="584">
        <v>-2067.4902496252421</v>
      </c>
      <c r="G279" s="583">
        <v>-475.29280859059742</v>
      </c>
      <c r="H279" s="585">
        <v>-250.84145650437995</v>
      </c>
      <c r="I279" s="586">
        <f t="shared" si="33"/>
        <v>-3347.2397700000001</v>
      </c>
      <c r="J279" s="243"/>
      <c r="K279" s="251"/>
      <c r="L279" s="130"/>
      <c r="M279" s="130"/>
      <c r="N279" s="130"/>
      <c r="O279" s="130"/>
      <c r="P279" s="130"/>
      <c r="Q279" s="130"/>
      <c r="R279" s="130"/>
      <c r="W279" s="130"/>
      <c r="X279" s="130"/>
      <c r="Y279" s="130"/>
      <c r="Z279" s="130"/>
      <c r="AA279" s="130"/>
      <c r="AB279" s="130"/>
      <c r="AC279" s="130"/>
      <c r="AD279" s="130"/>
      <c r="AE279" s="130"/>
      <c r="AF279" s="130"/>
    </row>
    <row r="280" spans="1:32" s="131" customFormat="1" ht="18" customHeight="1" x14ac:dyDescent="0.25">
      <c r="A280" s="242"/>
      <c r="B280" s="596" t="s">
        <v>405</v>
      </c>
      <c r="C280" s="588">
        <f t="shared" ref="C280:H280" si="36">SUM(C274:C279)</f>
        <v>48676.727405599202</v>
      </c>
      <c r="D280" s="588">
        <f t="shared" si="36"/>
        <v>25454.04575789396</v>
      </c>
      <c r="E280" s="588">
        <f t="shared" si="36"/>
        <v>2318.6597788528711</v>
      </c>
      <c r="F280" s="589">
        <f t="shared" si="36"/>
        <v>903527.27619157417</v>
      </c>
      <c r="G280" s="588">
        <f t="shared" si="36"/>
        <v>-145000.20117383543</v>
      </c>
      <c r="H280" s="590">
        <f t="shared" si="36"/>
        <v>97522.153837934238</v>
      </c>
      <c r="I280" s="597">
        <f t="shared" si="33"/>
        <v>932498.66179801896</v>
      </c>
      <c r="J280" s="243"/>
      <c r="K280" s="260"/>
      <c r="L280" s="130"/>
      <c r="M280" s="130"/>
      <c r="N280" s="130"/>
      <c r="O280" s="130"/>
      <c r="P280" s="130"/>
      <c r="Q280" s="130"/>
      <c r="R280" s="130"/>
      <c r="W280" s="130"/>
      <c r="X280" s="130"/>
      <c r="Y280" s="130"/>
      <c r="Z280" s="130"/>
      <c r="AA280" s="130"/>
      <c r="AB280" s="130"/>
      <c r="AC280" s="130"/>
      <c r="AD280" s="130"/>
      <c r="AE280" s="130"/>
      <c r="AF280" s="130"/>
    </row>
    <row r="281" spans="1:32" s="131" customFormat="1" ht="18" customHeight="1" x14ac:dyDescent="0.3">
      <c r="A281" s="242"/>
      <c r="B281" s="587"/>
      <c r="C281" s="489"/>
      <c r="D281" s="491"/>
      <c r="E281" s="491"/>
      <c r="F281" s="491"/>
      <c r="G281" s="491"/>
      <c r="H281" s="493"/>
      <c r="I281" s="578"/>
      <c r="J281" s="243"/>
      <c r="K281" s="251"/>
      <c r="M281" s="130"/>
      <c r="W281" s="130"/>
      <c r="X281" s="130"/>
      <c r="Y281" s="130"/>
      <c r="Z281" s="130"/>
      <c r="AA281" s="130"/>
      <c r="AB281" s="130"/>
      <c r="AC281" s="130"/>
      <c r="AD281" s="130"/>
      <c r="AE281" s="130"/>
      <c r="AF281" s="130"/>
    </row>
    <row r="282" spans="1:32" s="131" customFormat="1" ht="18" customHeight="1" x14ac:dyDescent="0.3">
      <c r="A282" s="242"/>
      <c r="B282" s="545" t="s">
        <v>406</v>
      </c>
      <c r="C282" s="488"/>
      <c r="D282" s="487"/>
      <c r="E282" s="487"/>
      <c r="F282" s="487"/>
      <c r="G282" s="487"/>
      <c r="H282" s="494"/>
      <c r="I282" s="579">
        <f>SUM(I283:I287)</f>
        <v>1208991.41625</v>
      </c>
      <c r="J282" s="243"/>
      <c r="K282" s="251"/>
      <c r="M282" s="130"/>
      <c r="W282" s="130"/>
      <c r="X282" s="130"/>
      <c r="Y282" s="130"/>
      <c r="Z282" s="130"/>
      <c r="AA282" s="130"/>
      <c r="AB282" s="130"/>
      <c r="AC282" s="130"/>
      <c r="AD282" s="130"/>
      <c r="AE282" s="130"/>
      <c r="AF282" s="130"/>
    </row>
    <row r="283" spans="1:32" s="131" customFormat="1" ht="18" customHeight="1" x14ac:dyDescent="0.3">
      <c r="A283" s="242"/>
      <c r="B283" s="544" t="s">
        <v>407</v>
      </c>
      <c r="C283" s="488"/>
      <c r="D283" s="487"/>
      <c r="E283" s="487"/>
      <c r="F283" s="487"/>
      <c r="G283" s="487"/>
      <c r="H283" s="494"/>
      <c r="I283" s="580">
        <v>246006.93492999999</v>
      </c>
      <c r="J283" s="243"/>
      <c r="K283" s="251"/>
      <c r="M283" s="130"/>
      <c r="W283" s="130"/>
      <c r="X283" s="130"/>
      <c r="Y283" s="130"/>
      <c r="Z283" s="130"/>
      <c r="AA283" s="130"/>
      <c r="AB283" s="130"/>
      <c r="AC283" s="130"/>
      <c r="AD283" s="130"/>
      <c r="AE283" s="130"/>
      <c r="AF283" s="130"/>
    </row>
    <row r="284" spans="1:32" s="131" customFormat="1" ht="18" customHeight="1" x14ac:dyDescent="0.3">
      <c r="A284" s="242"/>
      <c r="B284" s="544" t="s">
        <v>428</v>
      </c>
      <c r="C284" s="488"/>
      <c r="D284" s="487"/>
      <c r="E284" s="487"/>
      <c r="F284" s="487"/>
      <c r="G284" s="487"/>
      <c r="H284" s="494"/>
      <c r="I284" s="580">
        <v>672546.97642000008</v>
      </c>
      <c r="J284" s="243"/>
      <c r="K284" s="251"/>
      <c r="M284" s="130"/>
      <c r="W284" s="130"/>
      <c r="X284" s="130"/>
      <c r="Y284" s="130"/>
      <c r="Z284" s="130"/>
      <c r="AA284" s="130"/>
      <c r="AB284" s="130"/>
      <c r="AC284" s="130"/>
      <c r="AD284" s="130"/>
      <c r="AE284" s="130"/>
      <c r="AF284" s="130"/>
    </row>
    <row r="285" spans="1:32" s="131" customFormat="1" ht="18" customHeight="1" x14ac:dyDescent="0.3">
      <c r="A285" s="242"/>
      <c r="B285" s="544" t="s">
        <v>409</v>
      </c>
      <c r="C285" s="488"/>
      <c r="D285" s="487"/>
      <c r="E285" s="487"/>
      <c r="F285" s="487"/>
      <c r="G285" s="487"/>
      <c r="H285" s="494"/>
      <c r="I285" s="581">
        <v>284722.68193999998</v>
      </c>
      <c r="J285" s="243"/>
      <c r="K285" s="251"/>
      <c r="M285" s="130"/>
      <c r="W285" s="130"/>
      <c r="X285" s="130"/>
      <c r="Y285" s="130"/>
      <c r="Z285" s="130"/>
      <c r="AA285" s="130"/>
      <c r="AB285" s="130"/>
      <c r="AC285" s="130"/>
      <c r="AD285" s="130"/>
      <c r="AE285" s="130"/>
      <c r="AF285" s="130"/>
    </row>
    <row r="286" spans="1:32" s="131" customFormat="1" ht="18" customHeight="1" x14ac:dyDescent="0.3">
      <c r="A286" s="242"/>
      <c r="B286" s="544" t="s">
        <v>410</v>
      </c>
      <c r="C286" s="488"/>
      <c r="D286" s="487"/>
      <c r="E286" s="487"/>
      <c r="F286" s="487"/>
      <c r="G286" s="487"/>
      <c r="H286" s="494"/>
      <c r="I286" s="581">
        <v>2279.50677</v>
      </c>
      <c r="J286" s="243"/>
      <c r="K286" s="251"/>
      <c r="M286" s="130"/>
      <c r="W286" s="130"/>
      <c r="X286" s="130"/>
      <c r="Y286" s="130"/>
      <c r="Z286" s="130"/>
      <c r="AA286" s="130"/>
      <c r="AB286" s="130"/>
      <c r="AC286" s="130"/>
      <c r="AD286" s="130"/>
      <c r="AE286" s="130"/>
      <c r="AF286" s="130"/>
    </row>
    <row r="287" spans="1:32" s="131" customFormat="1" ht="18" customHeight="1" x14ac:dyDescent="0.3">
      <c r="A287" s="242"/>
      <c r="B287" s="544" t="s">
        <v>411</v>
      </c>
      <c r="C287" s="488"/>
      <c r="D287" s="487"/>
      <c r="E287" s="487"/>
      <c r="F287" s="487"/>
      <c r="G287" s="487"/>
      <c r="H287" s="494"/>
      <c r="I287" s="581">
        <v>3435.31619</v>
      </c>
      <c r="J287" s="243"/>
      <c r="K287" s="251"/>
      <c r="M287" s="130"/>
      <c r="W287" s="130"/>
      <c r="X287" s="130"/>
      <c r="Y287" s="130"/>
      <c r="Z287" s="130"/>
      <c r="AA287" s="130"/>
      <c r="AB287" s="130"/>
      <c r="AC287" s="130"/>
      <c r="AD287" s="130"/>
      <c r="AE287" s="130"/>
      <c r="AF287" s="130"/>
    </row>
    <row r="288" spans="1:32" s="131" customFormat="1" ht="18" customHeight="1" x14ac:dyDescent="0.3">
      <c r="A288" s="242"/>
      <c r="B288" s="544"/>
      <c r="C288" s="488"/>
      <c r="D288" s="487"/>
      <c r="E288" s="487"/>
      <c r="F288" s="487"/>
      <c r="G288" s="487"/>
      <c r="H288" s="494"/>
      <c r="I288" s="571"/>
      <c r="J288" s="243"/>
      <c r="K288" s="251"/>
      <c r="M288" s="130"/>
      <c r="W288" s="130"/>
      <c r="X288" s="130"/>
      <c r="Y288" s="130"/>
      <c r="Z288" s="130"/>
      <c r="AA288" s="130"/>
      <c r="AB288" s="130"/>
      <c r="AC288" s="130"/>
      <c r="AD288" s="130"/>
      <c r="AE288" s="130"/>
      <c r="AF288" s="130"/>
    </row>
    <row r="289" spans="1:32" s="131" customFormat="1" ht="18" customHeight="1" x14ac:dyDescent="0.3">
      <c r="A289" s="242"/>
      <c r="B289" s="545" t="s">
        <v>412</v>
      </c>
      <c r="C289" s="488"/>
      <c r="D289" s="487"/>
      <c r="E289" s="487"/>
      <c r="F289" s="487"/>
      <c r="G289" s="487"/>
      <c r="H289" s="494"/>
      <c r="I289" s="580"/>
      <c r="J289" s="243"/>
      <c r="K289" s="251"/>
      <c r="M289" s="130"/>
      <c r="W289" s="130"/>
      <c r="X289" s="130"/>
      <c r="Y289" s="130"/>
      <c r="Z289" s="130"/>
      <c r="AA289" s="130"/>
      <c r="AB289" s="130"/>
      <c r="AC289" s="130"/>
      <c r="AD289" s="130"/>
      <c r="AE289" s="130"/>
      <c r="AF289" s="130"/>
    </row>
    <row r="290" spans="1:32" s="131" customFormat="1" ht="31.2" customHeight="1" x14ac:dyDescent="0.3">
      <c r="A290" s="242"/>
      <c r="B290" s="544" t="s">
        <v>413</v>
      </c>
      <c r="C290" s="488"/>
      <c r="D290" s="487"/>
      <c r="E290" s="487"/>
      <c r="F290" s="487"/>
      <c r="G290" s="487"/>
      <c r="H290" s="494"/>
      <c r="I290" s="580">
        <v>-1657505.89891</v>
      </c>
      <c r="J290" s="243"/>
      <c r="K290" s="251"/>
      <c r="M290" s="130"/>
      <c r="W290" s="130"/>
      <c r="X290" s="130"/>
      <c r="Y290" s="130"/>
      <c r="Z290" s="130"/>
      <c r="AA290" s="130"/>
      <c r="AB290" s="130"/>
      <c r="AC290" s="130"/>
      <c r="AD290" s="130"/>
      <c r="AE290" s="130"/>
      <c r="AF290" s="130"/>
    </row>
    <row r="291" spans="1:32" s="131" customFormat="1" ht="18" customHeight="1" x14ac:dyDescent="0.3">
      <c r="A291" s="242"/>
      <c r="B291" s="544" t="s">
        <v>414</v>
      </c>
      <c r="C291" s="488"/>
      <c r="D291" s="487"/>
      <c r="E291" s="487"/>
      <c r="F291" s="487"/>
      <c r="G291" s="487"/>
      <c r="H291" s="494"/>
      <c r="I291" s="571"/>
      <c r="J291" s="243"/>
      <c r="K291" s="251"/>
      <c r="M291" s="130"/>
      <c r="W291" s="130"/>
      <c r="X291" s="130"/>
      <c r="Y291" s="130"/>
      <c r="Z291" s="130"/>
      <c r="AA291" s="130"/>
      <c r="AB291" s="130"/>
      <c r="AC291" s="130"/>
      <c r="AD291" s="130"/>
      <c r="AE291" s="130"/>
      <c r="AF291" s="130"/>
    </row>
    <row r="292" spans="1:32" s="131" customFormat="1" ht="18" customHeight="1" x14ac:dyDescent="0.3">
      <c r="A292" s="242"/>
      <c r="B292" s="545" t="s">
        <v>415</v>
      </c>
      <c r="C292" s="488"/>
      <c r="D292" s="487"/>
      <c r="E292" s="487"/>
      <c r="F292" s="487"/>
      <c r="G292" s="487"/>
      <c r="H292" s="494"/>
      <c r="I292" s="579">
        <f>+I280+I282+I290</f>
        <v>483984.17913801875</v>
      </c>
      <c r="J292" s="243"/>
      <c r="K292" s="251"/>
      <c r="M292" s="130"/>
      <c r="W292" s="130"/>
      <c r="X292" s="130"/>
      <c r="Y292" s="130"/>
      <c r="Z292" s="130"/>
      <c r="AA292" s="130"/>
      <c r="AB292" s="130"/>
      <c r="AC292" s="130"/>
      <c r="AD292" s="130"/>
      <c r="AE292" s="130"/>
      <c r="AF292" s="130"/>
    </row>
    <row r="293" spans="1:32" s="131" customFormat="1" ht="18" customHeight="1" x14ac:dyDescent="0.3">
      <c r="A293" s="242"/>
      <c r="B293" s="544" t="s">
        <v>416</v>
      </c>
      <c r="C293" s="488"/>
      <c r="D293" s="487"/>
      <c r="E293" s="487"/>
      <c r="F293" s="487"/>
      <c r="G293" s="487"/>
      <c r="H293" s="494"/>
      <c r="I293" s="571">
        <v>11771.60428</v>
      </c>
      <c r="J293" s="243"/>
      <c r="K293" s="251"/>
      <c r="M293" s="130"/>
      <c r="W293" s="130"/>
      <c r="X293" s="130"/>
      <c r="Y293" s="130"/>
      <c r="Z293" s="130"/>
      <c r="AA293" s="130"/>
      <c r="AB293" s="130"/>
      <c r="AC293" s="130"/>
      <c r="AD293" s="130"/>
      <c r="AE293" s="130"/>
      <c r="AF293" s="130"/>
    </row>
    <row r="294" spans="1:32" s="131" customFormat="1" ht="18" customHeight="1" x14ac:dyDescent="0.3">
      <c r="A294" s="242"/>
      <c r="B294" s="545" t="s">
        <v>417</v>
      </c>
      <c r="C294" s="488"/>
      <c r="D294" s="487"/>
      <c r="E294" s="487"/>
      <c r="F294" s="487"/>
      <c r="G294" s="487"/>
      <c r="H294" s="494"/>
      <c r="I294" s="579">
        <f>+I292+I293</f>
        <v>495755.78341801872</v>
      </c>
      <c r="J294" s="243"/>
      <c r="K294" s="251"/>
      <c r="M294" s="130"/>
      <c r="W294" s="130"/>
      <c r="X294" s="130"/>
      <c r="Y294" s="130"/>
      <c r="Z294" s="130"/>
      <c r="AA294" s="130"/>
      <c r="AB294" s="130"/>
      <c r="AC294" s="130"/>
      <c r="AD294" s="130"/>
      <c r="AE294" s="130"/>
      <c r="AF294" s="130"/>
    </row>
    <row r="295" spans="1:32" s="131" customFormat="1" ht="18" customHeight="1" x14ac:dyDescent="0.3">
      <c r="A295" s="242"/>
      <c r="B295" s="544" t="s">
        <v>418</v>
      </c>
      <c r="C295" s="488"/>
      <c r="D295" s="487"/>
      <c r="E295" s="487"/>
      <c r="F295" s="487"/>
      <c r="G295" s="487"/>
      <c r="H295" s="494"/>
      <c r="I295" s="580">
        <v>-45352.194259999997</v>
      </c>
      <c r="J295" s="243"/>
      <c r="K295" s="251"/>
      <c r="M295" s="130"/>
      <c r="W295" s="130"/>
      <c r="X295" s="130"/>
      <c r="Y295" s="130"/>
      <c r="Z295" s="130"/>
      <c r="AA295" s="130"/>
      <c r="AB295" s="130"/>
      <c r="AC295" s="130"/>
      <c r="AD295" s="130"/>
      <c r="AE295" s="130"/>
      <c r="AF295" s="130"/>
    </row>
    <row r="296" spans="1:32" s="131" customFormat="1" ht="18" customHeight="1" thickBot="1" x14ac:dyDescent="0.35">
      <c r="A296" s="242"/>
      <c r="B296" s="546" t="s">
        <v>419</v>
      </c>
      <c r="C296" s="528"/>
      <c r="D296" s="527"/>
      <c r="E296" s="527"/>
      <c r="F296" s="527"/>
      <c r="G296" s="527"/>
      <c r="H296" s="570"/>
      <c r="I296" s="582">
        <f>SUM(I294:I295)</f>
        <v>450403.5891580187</v>
      </c>
      <c r="J296" s="243"/>
      <c r="K296" s="251"/>
      <c r="M296" s="130"/>
      <c r="W296" s="130"/>
      <c r="X296" s="130"/>
      <c r="Y296" s="130"/>
      <c r="Z296" s="130"/>
      <c r="AA296" s="130"/>
      <c r="AB296" s="130"/>
      <c r="AC296" s="130"/>
      <c r="AD296" s="130"/>
      <c r="AE296" s="130"/>
      <c r="AF296" s="130"/>
    </row>
    <row r="297" spans="1:32" s="131" customFormat="1" ht="14.25" customHeight="1" x14ac:dyDescent="0.3">
      <c r="A297" s="242"/>
      <c r="B297" s="226"/>
      <c r="C297" s="221"/>
      <c r="D297" s="221"/>
      <c r="E297" s="221"/>
      <c r="F297" s="221"/>
      <c r="G297" s="221"/>
      <c r="H297" s="221"/>
      <c r="I297" s="243"/>
      <c r="J297" s="243"/>
      <c r="K297" s="251"/>
      <c r="M297" s="130"/>
      <c r="W297" s="130"/>
      <c r="X297" s="130"/>
      <c r="Y297" s="130"/>
      <c r="Z297" s="130"/>
      <c r="AA297" s="130"/>
      <c r="AB297" s="130"/>
      <c r="AC297" s="130"/>
      <c r="AD297" s="130"/>
      <c r="AE297" s="130"/>
      <c r="AF297" s="130"/>
    </row>
    <row r="298" spans="1:32" s="131" customFormat="1" ht="14.25" customHeight="1" x14ac:dyDescent="0.3">
      <c r="A298" s="242"/>
      <c r="B298" s="226"/>
      <c r="C298" s="221"/>
      <c r="D298" s="221"/>
      <c r="E298" s="221"/>
      <c r="F298" s="221"/>
      <c r="G298" s="221"/>
      <c r="H298" s="221"/>
      <c r="I298" s="243"/>
      <c r="J298" s="243"/>
      <c r="K298" s="251"/>
      <c r="M298" s="130"/>
      <c r="W298" s="130"/>
      <c r="X298" s="130"/>
      <c r="Y298" s="130"/>
      <c r="Z298" s="130"/>
      <c r="AA298" s="130"/>
      <c r="AB298" s="130"/>
      <c r="AC298" s="130"/>
      <c r="AD298" s="130"/>
      <c r="AE298" s="130"/>
      <c r="AF298" s="130"/>
    </row>
    <row r="299" spans="1:32" s="131" customFormat="1" ht="14.25" customHeight="1" x14ac:dyDescent="0.3">
      <c r="A299" s="242"/>
      <c r="B299" s="226"/>
      <c r="C299" s="221"/>
      <c r="D299" s="221"/>
      <c r="E299" s="221"/>
      <c r="F299" s="221"/>
      <c r="G299" s="221"/>
      <c r="H299" s="221"/>
      <c r="I299" s="243"/>
      <c r="J299" s="243"/>
      <c r="K299" s="251"/>
      <c r="M299" s="130"/>
      <c r="W299" s="130"/>
      <c r="X299" s="130"/>
      <c r="Y299" s="130"/>
      <c r="Z299" s="130"/>
      <c r="AA299" s="130"/>
      <c r="AB299" s="130"/>
      <c r="AC299" s="130"/>
      <c r="AD299" s="130"/>
      <c r="AE299" s="130"/>
      <c r="AF299" s="130"/>
    </row>
    <row r="300" spans="1:32" s="131" customFormat="1" ht="14.25" customHeight="1" x14ac:dyDescent="0.3">
      <c r="A300" s="242"/>
      <c r="B300" s="127"/>
      <c r="C300" s="132"/>
      <c r="D300" s="132"/>
      <c r="E300" s="221"/>
      <c r="F300" s="221"/>
      <c r="G300" s="221"/>
      <c r="H300" s="221"/>
      <c r="I300" s="243"/>
      <c r="J300" s="243"/>
      <c r="K300" s="251"/>
      <c r="M300" s="130"/>
      <c r="W300" s="130"/>
      <c r="X300" s="130"/>
      <c r="Y300" s="130"/>
      <c r="Z300" s="130"/>
      <c r="AA300" s="130"/>
      <c r="AB300" s="130"/>
      <c r="AC300" s="130"/>
      <c r="AD300" s="130"/>
      <c r="AE300" s="130"/>
      <c r="AF300" s="130"/>
    </row>
    <row r="301" spans="1:32" s="131" customFormat="1" ht="14.25" customHeight="1" thickBot="1" x14ac:dyDescent="0.35">
      <c r="A301" s="242"/>
      <c r="B301" s="124"/>
      <c r="C301" s="205"/>
      <c r="D301" s="205"/>
      <c r="E301" s="221"/>
      <c r="F301" s="221"/>
      <c r="G301" s="221"/>
      <c r="H301" s="221"/>
      <c r="I301" s="243"/>
      <c r="J301" s="243"/>
      <c r="K301" s="251"/>
      <c r="M301" s="130"/>
      <c r="W301" s="130"/>
      <c r="X301" s="130"/>
      <c r="Y301" s="130"/>
      <c r="Z301" s="130"/>
      <c r="AA301" s="130"/>
      <c r="AB301" s="130"/>
      <c r="AC301" s="130"/>
      <c r="AD301" s="130"/>
      <c r="AE301" s="130"/>
      <c r="AF301" s="130"/>
    </row>
    <row r="302" spans="1:32" ht="14.25" customHeight="1" thickBot="1" x14ac:dyDescent="0.35">
      <c r="B302" s="220" t="s">
        <v>22</v>
      </c>
      <c r="C302" s="148"/>
      <c r="D302" s="148"/>
      <c r="E302" s="148"/>
      <c r="F302" s="148"/>
      <c r="H302" s="980" t="s">
        <v>204</v>
      </c>
      <c r="I302" s="980"/>
      <c r="J302" s="163"/>
      <c r="M302" s="130"/>
      <c r="W302" s="130"/>
      <c r="X302" s="130"/>
      <c r="Y302" s="130"/>
      <c r="Z302" s="130"/>
      <c r="AA302" s="130"/>
      <c r="AB302" s="130"/>
      <c r="AC302" s="130"/>
      <c r="AD302" s="130"/>
      <c r="AE302" s="130"/>
      <c r="AF302" s="130"/>
    </row>
    <row r="303" spans="1:32" s="131" customFormat="1" ht="20.399999999999999" customHeight="1" thickBot="1" x14ac:dyDescent="0.35">
      <c r="A303" s="243"/>
      <c r="B303" s="925" t="s">
        <v>312</v>
      </c>
      <c r="C303" s="950">
        <v>2022</v>
      </c>
      <c r="D303" s="951"/>
      <c r="E303" s="951"/>
      <c r="F303" s="951"/>
      <c r="G303" s="951"/>
      <c r="H303" s="951"/>
      <c r="I303" s="952"/>
      <c r="J303" s="266"/>
      <c r="K303" s="251"/>
      <c r="M303" s="130"/>
      <c r="W303" s="130"/>
      <c r="X303" s="130"/>
      <c r="Y303" s="130"/>
      <c r="Z303" s="130"/>
      <c r="AA303" s="130"/>
      <c r="AB303" s="130"/>
      <c r="AC303" s="130"/>
      <c r="AD303" s="130"/>
      <c r="AE303" s="130"/>
      <c r="AF303" s="130"/>
    </row>
    <row r="304" spans="1:32" s="131" customFormat="1" ht="19.2" customHeight="1" thickBot="1" x14ac:dyDescent="0.35">
      <c r="A304" s="219"/>
      <c r="B304" s="926"/>
      <c r="C304" s="900" t="s">
        <v>100</v>
      </c>
      <c r="D304" s="900" t="s">
        <v>101</v>
      </c>
      <c r="E304" s="954" t="s">
        <v>102</v>
      </c>
      <c r="F304" s="955"/>
      <c r="G304" s="854" t="s">
        <v>103</v>
      </c>
      <c r="H304" s="854" t="s">
        <v>104</v>
      </c>
      <c r="I304" s="956" t="s">
        <v>90</v>
      </c>
      <c r="J304" s="243"/>
      <c r="K304" s="251"/>
      <c r="M304" s="130"/>
      <c r="W304" s="130"/>
      <c r="X304" s="130"/>
      <c r="Y304" s="130"/>
      <c r="Z304" s="130"/>
      <c r="AA304" s="130"/>
      <c r="AB304" s="130"/>
      <c r="AC304" s="130"/>
      <c r="AD304" s="130"/>
      <c r="AE304" s="130"/>
      <c r="AF304" s="130"/>
    </row>
    <row r="305" spans="1:32" s="131" customFormat="1" ht="19.2" customHeight="1" thickBot="1" x14ac:dyDescent="0.35">
      <c r="A305" s="219"/>
      <c r="B305" s="926"/>
      <c r="C305" s="906"/>
      <c r="D305" s="953"/>
      <c r="E305" s="273" t="s">
        <v>392</v>
      </c>
      <c r="F305" s="272" t="s">
        <v>393</v>
      </c>
      <c r="G305" s="855"/>
      <c r="H305" s="855"/>
      <c r="I305" s="957"/>
      <c r="J305" s="243"/>
      <c r="K305" s="251"/>
      <c r="M305" s="130"/>
      <c r="W305" s="130"/>
      <c r="X305" s="130"/>
      <c r="Y305" s="130"/>
      <c r="Z305" s="130"/>
      <c r="AA305" s="130"/>
      <c r="AB305" s="130"/>
      <c r="AC305" s="130"/>
      <c r="AD305" s="130"/>
      <c r="AE305" s="130"/>
      <c r="AF305" s="130"/>
    </row>
    <row r="306" spans="1:32" s="131" customFormat="1" ht="18" customHeight="1" x14ac:dyDescent="0.3">
      <c r="A306" s="242"/>
      <c r="B306" s="508" t="s">
        <v>86</v>
      </c>
      <c r="C306" s="592">
        <v>1598965.8579199992</v>
      </c>
      <c r="D306" s="592">
        <v>71108.931690000041</v>
      </c>
      <c r="E306" s="592">
        <v>21203.511970000116</v>
      </c>
      <c r="F306" s="593">
        <v>6579416.9006399764</v>
      </c>
      <c r="G306" s="592">
        <v>0</v>
      </c>
      <c r="H306" s="594">
        <v>280471.99197999999</v>
      </c>
      <c r="I306" s="595">
        <f t="shared" ref="I306:I318" si="37">H306+G306+F306+E306+D306+C306</f>
        <v>8551167.1941999756</v>
      </c>
      <c r="J306" s="128"/>
      <c r="K306" s="251"/>
      <c r="L306" s="130"/>
      <c r="M306" s="130"/>
      <c r="N306" s="130"/>
      <c r="O306" s="130"/>
      <c r="P306" s="130"/>
      <c r="Q306" s="130"/>
      <c r="R306" s="130"/>
      <c r="W306" s="130"/>
      <c r="X306" s="130"/>
      <c r="Y306" s="130"/>
      <c r="Z306" s="130"/>
      <c r="AA306" s="130"/>
      <c r="AB306" s="130"/>
      <c r="AC306" s="130"/>
      <c r="AD306" s="130"/>
      <c r="AE306" s="130"/>
      <c r="AF306" s="130"/>
    </row>
    <row r="307" spans="1:32" s="131" customFormat="1" ht="18" customHeight="1" x14ac:dyDescent="0.3">
      <c r="A307" s="242"/>
      <c r="B307" s="544" t="s">
        <v>395</v>
      </c>
      <c r="C307" s="540">
        <v>-25.924140000000001</v>
      </c>
      <c r="D307" s="540">
        <v>-33.75</v>
      </c>
      <c r="E307" s="540">
        <v>0</v>
      </c>
      <c r="F307" s="542">
        <v>-1677.87915</v>
      </c>
      <c r="G307" s="540">
        <v>0</v>
      </c>
      <c r="H307" s="562">
        <v>3.0299999999999997E-3</v>
      </c>
      <c r="I307" s="571">
        <f t="shared" si="37"/>
        <v>-1737.55026</v>
      </c>
      <c r="J307" s="128"/>
      <c r="K307" s="251"/>
      <c r="L307" s="130"/>
      <c r="M307" s="130"/>
      <c r="N307" s="130"/>
      <c r="O307" s="130"/>
      <c r="P307" s="130"/>
      <c r="Q307" s="130"/>
      <c r="R307" s="130"/>
      <c r="W307" s="130"/>
      <c r="X307" s="130"/>
      <c r="Y307" s="130"/>
      <c r="Z307" s="130"/>
      <c r="AA307" s="130"/>
      <c r="AB307" s="130"/>
      <c r="AC307" s="130"/>
      <c r="AD307" s="130"/>
      <c r="AE307" s="130"/>
      <c r="AF307" s="130"/>
    </row>
    <row r="308" spans="1:32" s="131" customFormat="1" ht="18" customHeight="1" x14ac:dyDescent="0.25">
      <c r="A308" s="242"/>
      <c r="B308" s="544" t="s">
        <v>396</v>
      </c>
      <c r="C308" s="547">
        <v>-639331.82796999998</v>
      </c>
      <c r="D308" s="547">
        <v>-1791.06738</v>
      </c>
      <c r="E308" s="547">
        <v>0</v>
      </c>
      <c r="F308" s="548">
        <v>-165908.43240999899</v>
      </c>
      <c r="G308" s="547">
        <v>0</v>
      </c>
      <c r="H308" s="563">
        <v>-56449.962079999998</v>
      </c>
      <c r="I308" s="571">
        <f>H308+G308+F308+E308+D308+C308</f>
        <v>-863481.28983999894</v>
      </c>
      <c r="J308" s="128"/>
      <c r="K308" s="259"/>
      <c r="L308" s="130"/>
      <c r="M308" s="130"/>
      <c r="N308" s="130"/>
      <c r="O308" s="130"/>
      <c r="P308" s="130"/>
      <c r="Q308" s="130"/>
      <c r="R308" s="130"/>
      <c r="W308" s="130"/>
      <c r="X308" s="130"/>
      <c r="Y308" s="130"/>
      <c r="Z308" s="130"/>
      <c r="AA308" s="130"/>
      <c r="AB308" s="130"/>
      <c r="AC308" s="130"/>
      <c r="AD308" s="130"/>
      <c r="AE308" s="130"/>
      <c r="AF308" s="130"/>
    </row>
    <row r="309" spans="1:32" s="131" customFormat="1" ht="18" customHeight="1" x14ac:dyDescent="0.25">
      <c r="A309" s="242"/>
      <c r="B309" s="551" t="s">
        <v>397</v>
      </c>
      <c r="C309" s="552">
        <v>-337295.67645999999</v>
      </c>
      <c r="D309" s="552">
        <v>-46150.888200000001</v>
      </c>
      <c r="E309" s="552">
        <v>0</v>
      </c>
      <c r="F309" s="553">
        <v>-151868.1611</v>
      </c>
      <c r="G309" s="552">
        <v>0</v>
      </c>
      <c r="H309" s="564">
        <v>-48693.039210000003</v>
      </c>
      <c r="I309" s="572">
        <f t="shared" si="37"/>
        <v>-584007.7649699999</v>
      </c>
      <c r="J309" s="128"/>
      <c r="K309" s="251"/>
      <c r="L309" s="130"/>
      <c r="M309" s="130"/>
      <c r="N309" s="130"/>
      <c r="O309" s="130"/>
      <c r="P309" s="130"/>
      <c r="Q309" s="130"/>
      <c r="R309" s="130"/>
      <c r="W309" s="130"/>
      <c r="X309" s="130"/>
      <c r="Y309" s="130"/>
      <c r="Z309" s="130"/>
      <c r="AA309" s="130"/>
      <c r="AB309" s="130"/>
      <c r="AC309" s="130"/>
      <c r="AD309" s="130"/>
      <c r="AE309" s="130"/>
      <c r="AF309" s="130"/>
    </row>
    <row r="310" spans="1:32" s="131" customFormat="1" ht="18" customHeight="1" x14ac:dyDescent="0.25">
      <c r="A310" s="242"/>
      <c r="B310" s="573" t="s">
        <v>427</v>
      </c>
      <c r="C310" s="555">
        <f t="shared" ref="C310:H310" si="38">SUM(C306:C309)</f>
        <v>622312.42934999918</v>
      </c>
      <c r="D310" s="555">
        <f t="shared" si="38"/>
        <v>23133.226110000047</v>
      </c>
      <c r="E310" s="555">
        <f t="shared" si="38"/>
        <v>21203.511970000116</v>
      </c>
      <c r="F310" s="556">
        <f t="shared" si="38"/>
        <v>6259962.4279799769</v>
      </c>
      <c r="G310" s="555">
        <f t="shared" si="38"/>
        <v>0</v>
      </c>
      <c r="H310" s="565">
        <f t="shared" si="38"/>
        <v>175328.99372000003</v>
      </c>
      <c r="I310" s="574">
        <f t="shared" si="37"/>
        <v>7101940.589129976</v>
      </c>
      <c r="J310" s="128"/>
      <c r="K310" s="251"/>
      <c r="L310" s="130"/>
      <c r="M310" s="130"/>
      <c r="N310" s="130"/>
      <c r="O310" s="130"/>
      <c r="P310" s="130"/>
      <c r="Q310" s="130"/>
      <c r="R310" s="130"/>
      <c r="W310" s="130"/>
      <c r="X310" s="130"/>
      <c r="Y310" s="130"/>
      <c r="Z310" s="130"/>
      <c r="AA310" s="130"/>
      <c r="AB310" s="130"/>
      <c r="AC310" s="130"/>
      <c r="AD310" s="130"/>
      <c r="AE310" s="130"/>
      <c r="AF310" s="130"/>
    </row>
    <row r="311" spans="1:32" s="131" customFormat="1" ht="18" customHeight="1" x14ac:dyDescent="0.25">
      <c r="A311" s="242"/>
      <c r="B311" s="557" t="s">
        <v>425</v>
      </c>
      <c r="C311" s="558">
        <v>-144781.0360599999</v>
      </c>
      <c r="D311" s="558">
        <v>-586.28396000000271</v>
      </c>
      <c r="E311" s="558">
        <v>-14722.369290000002</v>
      </c>
      <c r="F311" s="559">
        <v>-288718.11523000168</v>
      </c>
      <c r="G311" s="558">
        <v>0</v>
      </c>
      <c r="H311" s="566">
        <v>-73682.638609999951</v>
      </c>
      <c r="I311" s="575">
        <f t="shared" si="37"/>
        <v>-522490.44315000158</v>
      </c>
      <c r="J311" s="128"/>
      <c r="K311" s="251"/>
      <c r="L311" s="130"/>
      <c r="M311" s="130"/>
      <c r="N311" s="130"/>
      <c r="O311" s="130"/>
      <c r="P311" s="130"/>
      <c r="Q311" s="130"/>
      <c r="R311" s="130"/>
      <c r="W311" s="130"/>
      <c r="X311" s="130"/>
      <c r="Y311" s="130"/>
      <c r="Z311" s="130"/>
      <c r="AA311" s="130"/>
      <c r="AB311" s="130"/>
      <c r="AC311" s="130"/>
      <c r="AD311" s="130"/>
      <c r="AE311" s="130"/>
      <c r="AF311" s="130"/>
    </row>
    <row r="312" spans="1:32" s="131" customFormat="1" ht="18" customHeight="1" x14ac:dyDescent="0.25">
      <c r="A312" s="242"/>
      <c r="B312" s="573" t="s">
        <v>400</v>
      </c>
      <c r="C312" s="555">
        <f t="shared" ref="C312:H312" si="39">SUM(C310:C311)</f>
        <v>477531.39328999928</v>
      </c>
      <c r="D312" s="555">
        <f t="shared" si="39"/>
        <v>22546.942150000043</v>
      </c>
      <c r="E312" s="555">
        <f t="shared" si="39"/>
        <v>6481.1426800001136</v>
      </c>
      <c r="F312" s="556">
        <f t="shared" si="39"/>
        <v>5971244.3127499754</v>
      </c>
      <c r="G312" s="555">
        <f t="shared" si="39"/>
        <v>0</v>
      </c>
      <c r="H312" s="565">
        <f t="shared" si="39"/>
        <v>101646.35511000008</v>
      </c>
      <c r="I312" s="574">
        <f t="shared" si="37"/>
        <v>6579450.1459799754</v>
      </c>
      <c r="J312" s="128"/>
      <c r="K312" s="251"/>
      <c r="L312" s="130"/>
      <c r="M312" s="130"/>
      <c r="N312" s="130"/>
      <c r="O312" s="130"/>
      <c r="P312" s="130"/>
      <c r="Q312" s="130"/>
      <c r="R312" s="130"/>
      <c r="W312" s="130"/>
      <c r="X312" s="130"/>
      <c r="Y312" s="130"/>
      <c r="Z312" s="130"/>
      <c r="AA312" s="130"/>
      <c r="AB312" s="130"/>
      <c r="AC312" s="130"/>
      <c r="AD312" s="130"/>
      <c r="AE312" s="130"/>
      <c r="AF312" s="130"/>
    </row>
    <row r="313" spans="1:32" s="131" customFormat="1" ht="18" customHeight="1" x14ac:dyDescent="0.3">
      <c r="A313" s="242"/>
      <c r="B313" s="554"/>
      <c r="C313" s="560"/>
      <c r="D313" s="560"/>
      <c r="E313" s="560"/>
      <c r="F313" s="561"/>
      <c r="G313" s="560"/>
      <c r="H313" s="567"/>
      <c r="I313" s="576">
        <f t="shared" si="37"/>
        <v>0</v>
      </c>
      <c r="J313" s="128"/>
      <c r="K313" s="251"/>
      <c r="M313" s="130"/>
      <c r="W313" s="130"/>
      <c r="X313" s="130"/>
      <c r="Y313" s="130"/>
      <c r="Z313" s="130"/>
      <c r="AA313" s="130"/>
      <c r="AB313" s="130"/>
      <c r="AC313" s="130"/>
      <c r="AD313" s="130"/>
      <c r="AE313" s="130"/>
      <c r="AF313" s="130"/>
    </row>
    <row r="314" spans="1:32" s="131" customFormat="1" ht="18" customHeight="1" x14ac:dyDescent="0.3">
      <c r="A314" s="242"/>
      <c r="B314" s="545" t="s">
        <v>401</v>
      </c>
      <c r="C314" s="541"/>
      <c r="D314" s="541"/>
      <c r="E314" s="541"/>
      <c r="F314" s="543"/>
      <c r="G314" s="541"/>
      <c r="H314" s="568"/>
      <c r="I314" s="571">
        <f t="shared" si="37"/>
        <v>0</v>
      </c>
      <c r="J314" s="128"/>
      <c r="K314" s="251"/>
      <c r="L314" s="130"/>
      <c r="M314" s="130"/>
      <c r="N314" s="130"/>
      <c r="O314" s="130"/>
      <c r="P314" s="130"/>
      <c r="Q314" s="130"/>
      <c r="R314" s="130"/>
      <c r="W314" s="130"/>
      <c r="X314" s="130"/>
      <c r="Y314" s="130"/>
      <c r="Z314" s="130"/>
      <c r="AA314" s="130"/>
      <c r="AB314" s="130"/>
      <c r="AC314" s="130"/>
      <c r="AD314" s="130"/>
      <c r="AE314" s="130"/>
      <c r="AF314" s="130"/>
    </row>
    <row r="315" spans="1:32" s="131" customFormat="1" ht="18" customHeight="1" x14ac:dyDescent="0.25">
      <c r="A315" s="242"/>
      <c r="B315" s="544" t="s">
        <v>402</v>
      </c>
      <c r="C315" s="549">
        <v>-271159.75018999999</v>
      </c>
      <c r="D315" s="549">
        <v>-8365.3251500000006</v>
      </c>
      <c r="E315" s="549">
        <v>519.24368739609099</v>
      </c>
      <c r="F315" s="550">
        <v>-3339191.117347396</v>
      </c>
      <c r="G315" s="549">
        <v>0</v>
      </c>
      <c r="H315" s="569">
        <v>-29897.858520000002</v>
      </c>
      <c r="I315" s="577">
        <f t="shared" si="37"/>
        <v>-3648094.8075199998</v>
      </c>
      <c r="J315" s="128"/>
      <c r="K315" s="251"/>
      <c r="L315" s="130"/>
      <c r="M315" s="130"/>
      <c r="N315" s="130"/>
      <c r="O315" s="130"/>
      <c r="P315" s="130"/>
      <c r="Q315" s="130"/>
      <c r="R315" s="130"/>
      <c r="W315" s="130"/>
      <c r="X315" s="130"/>
      <c r="Y315" s="130"/>
      <c r="Z315" s="130"/>
      <c r="AA315" s="130"/>
      <c r="AB315" s="130"/>
      <c r="AC315" s="130"/>
      <c r="AD315" s="130"/>
      <c r="AE315" s="130"/>
      <c r="AF315" s="130"/>
    </row>
    <row r="316" spans="1:32" s="131" customFormat="1" ht="18" customHeight="1" x14ac:dyDescent="0.25">
      <c r="A316" s="242"/>
      <c r="B316" s="544" t="s">
        <v>403</v>
      </c>
      <c r="C316" s="549">
        <v>110673.81234999999</v>
      </c>
      <c r="D316" s="549">
        <v>6586.4994099999903</v>
      </c>
      <c r="E316" s="549">
        <v>-24.04862</v>
      </c>
      <c r="F316" s="550">
        <v>-191693.18966</v>
      </c>
      <c r="G316" s="549">
        <v>0</v>
      </c>
      <c r="H316" s="569">
        <v>13790.86335</v>
      </c>
      <c r="I316" s="577">
        <f t="shared" si="37"/>
        <v>-60666.063170000009</v>
      </c>
      <c r="J316" s="128"/>
      <c r="K316" s="251"/>
      <c r="L316" s="130"/>
      <c r="M316" s="130"/>
      <c r="N316" s="130"/>
      <c r="O316" s="130"/>
      <c r="P316" s="130"/>
      <c r="Q316" s="130"/>
      <c r="R316" s="130"/>
      <c r="W316" s="130"/>
      <c r="X316" s="130"/>
      <c r="Y316" s="130"/>
      <c r="Z316" s="130"/>
      <c r="AA316" s="130"/>
      <c r="AB316" s="130"/>
      <c r="AC316" s="130"/>
      <c r="AD316" s="130"/>
      <c r="AE316" s="130"/>
      <c r="AF316" s="130"/>
    </row>
    <row r="317" spans="1:32" s="131" customFormat="1" ht="18" customHeight="1" x14ac:dyDescent="0.25">
      <c r="A317" s="242"/>
      <c r="B317" s="551" t="s">
        <v>404</v>
      </c>
      <c r="C317" s="583"/>
      <c r="D317" s="583"/>
      <c r="E317" s="583"/>
      <c r="F317" s="584"/>
      <c r="G317" s="583"/>
      <c r="H317" s="585"/>
      <c r="I317" s="586">
        <f t="shared" si="37"/>
        <v>0</v>
      </c>
      <c r="J317" s="128"/>
      <c r="K317" s="251"/>
      <c r="L317" s="130"/>
      <c r="M317" s="130"/>
      <c r="N317" s="130"/>
      <c r="O317" s="130"/>
      <c r="P317" s="130"/>
      <c r="Q317" s="130"/>
      <c r="R317" s="130"/>
      <c r="W317" s="130"/>
      <c r="X317" s="130"/>
      <c r="Y317" s="130"/>
      <c r="Z317" s="130"/>
      <c r="AA317" s="130"/>
      <c r="AB317" s="130"/>
      <c r="AC317" s="130"/>
      <c r="AD317" s="130"/>
      <c r="AE317" s="130"/>
      <c r="AF317" s="130"/>
    </row>
    <row r="318" spans="1:32" s="131" customFormat="1" ht="18" customHeight="1" x14ac:dyDescent="0.25">
      <c r="A318" s="242"/>
      <c r="B318" s="596" t="s">
        <v>405</v>
      </c>
      <c r="C318" s="588">
        <f t="shared" ref="C318:H318" si="40">SUM(C312:C317)</f>
        <v>317045.45544999931</v>
      </c>
      <c r="D318" s="588">
        <f t="shared" si="40"/>
        <v>20768.116410000031</v>
      </c>
      <c r="E318" s="588">
        <f t="shared" si="40"/>
        <v>6976.3377473962046</v>
      </c>
      <c r="F318" s="589">
        <f t="shared" si="40"/>
        <v>2440360.0057425792</v>
      </c>
      <c r="G318" s="588">
        <f t="shared" si="40"/>
        <v>0</v>
      </c>
      <c r="H318" s="590">
        <f t="shared" si="40"/>
        <v>85539.359940000082</v>
      </c>
      <c r="I318" s="597">
        <f t="shared" si="37"/>
        <v>2870689.2752899751</v>
      </c>
      <c r="J318" s="128"/>
      <c r="K318" s="260"/>
      <c r="L318" s="130"/>
      <c r="M318" s="130"/>
      <c r="N318" s="130"/>
      <c r="O318" s="130"/>
      <c r="P318" s="130"/>
      <c r="Q318" s="130"/>
      <c r="R318" s="130"/>
      <c r="W318" s="130"/>
      <c r="X318" s="130"/>
      <c r="Y318" s="130"/>
      <c r="Z318" s="130"/>
      <c r="AA318" s="130"/>
      <c r="AB318" s="130"/>
      <c r="AC318" s="130"/>
      <c r="AD318" s="130"/>
      <c r="AE318" s="130"/>
      <c r="AF318" s="130"/>
    </row>
    <row r="319" spans="1:32" s="131" customFormat="1" ht="18" customHeight="1" x14ac:dyDescent="0.3">
      <c r="A319" s="242"/>
      <c r="B319" s="587"/>
      <c r="C319" s="489"/>
      <c r="D319" s="491"/>
      <c r="E319" s="491"/>
      <c r="F319" s="491"/>
      <c r="G319" s="491"/>
      <c r="H319" s="493"/>
      <c r="I319" s="578"/>
      <c r="J319" s="128"/>
      <c r="K319" s="251"/>
      <c r="M319" s="130"/>
      <c r="W319" s="130"/>
      <c r="X319" s="130"/>
      <c r="Y319" s="130"/>
      <c r="Z319" s="130"/>
      <c r="AA319" s="130"/>
      <c r="AB319" s="130"/>
      <c r="AC319" s="130"/>
      <c r="AD319" s="130"/>
      <c r="AE319" s="130"/>
      <c r="AF319" s="130"/>
    </row>
    <row r="320" spans="1:32" s="131" customFormat="1" ht="18" customHeight="1" x14ac:dyDescent="0.3">
      <c r="A320" s="242"/>
      <c r="B320" s="545" t="s">
        <v>406</v>
      </c>
      <c r="C320" s="488"/>
      <c r="D320" s="487"/>
      <c r="E320" s="487"/>
      <c r="F320" s="487"/>
      <c r="G320" s="487"/>
      <c r="H320" s="494"/>
      <c r="I320" s="579">
        <f>SUM(I321:I325)</f>
        <v>1527994.9009299998</v>
      </c>
      <c r="J320" s="128"/>
      <c r="K320" s="251"/>
      <c r="M320" s="130"/>
      <c r="W320" s="130"/>
      <c r="X320" s="130"/>
      <c r="Y320" s="130"/>
      <c r="Z320" s="130"/>
      <c r="AA320" s="130"/>
      <c r="AB320" s="130"/>
      <c r="AC320" s="130"/>
      <c r="AD320" s="130"/>
      <c r="AE320" s="130"/>
      <c r="AF320" s="130"/>
    </row>
    <row r="321" spans="1:32" s="131" customFormat="1" ht="18" customHeight="1" x14ac:dyDescent="0.3">
      <c r="A321" s="242"/>
      <c r="B321" s="544" t="s">
        <v>407</v>
      </c>
      <c r="C321" s="488"/>
      <c r="D321" s="487"/>
      <c r="E321" s="487"/>
      <c r="F321" s="487"/>
      <c r="G321" s="487"/>
      <c r="H321" s="494"/>
      <c r="I321" s="580">
        <v>166951.71530000001</v>
      </c>
      <c r="J321" s="128"/>
      <c r="K321" s="251"/>
      <c r="M321" s="130"/>
      <c r="W321" s="130"/>
      <c r="X321" s="130"/>
      <c r="Y321" s="130"/>
      <c r="Z321" s="130"/>
      <c r="AA321" s="130"/>
      <c r="AB321" s="130"/>
      <c r="AC321" s="130"/>
      <c r="AD321" s="130"/>
      <c r="AE321" s="130"/>
      <c r="AF321" s="130"/>
    </row>
    <row r="322" spans="1:32" s="131" customFormat="1" ht="18" customHeight="1" x14ac:dyDescent="0.3">
      <c r="A322" s="242"/>
      <c r="B322" s="544" t="s">
        <v>408</v>
      </c>
      <c r="C322" s="488"/>
      <c r="D322" s="487"/>
      <c r="E322" s="487"/>
      <c r="F322" s="487"/>
      <c r="G322" s="487"/>
      <c r="H322" s="494"/>
      <c r="I322" s="580">
        <v>1250447.3741199998</v>
      </c>
      <c r="J322" s="128"/>
      <c r="K322" s="251"/>
      <c r="M322" s="130"/>
      <c r="W322" s="130"/>
      <c r="X322" s="130"/>
      <c r="Y322" s="130"/>
      <c r="Z322" s="130"/>
      <c r="AA322" s="130"/>
      <c r="AB322" s="130"/>
      <c r="AC322" s="130"/>
      <c r="AD322" s="130"/>
      <c r="AE322" s="130"/>
      <c r="AF322" s="130"/>
    </row>
    <row r="323" spans="1:32" s="131" customFormat="1" ht="18" customHeight="1" x14ac:dyDescent="0.3">
      <c r="A323" s="242"/>
      <c r="B323" s="544" t="s">
        <v>409</v>
      </c>
      <c r="C323" s="488"/>
      <c r="D323" s="487"/>
      <c r="E323" s="487"/>
      <c r="F323" s="487"/>
      <c r="G323" s="487"/>
      <c r="H323" s="494"/>
      <c r="I323" s="581">
        <v>142769.19947999998</v>
      </c>
      <c r="J323" s="128"/>
      <c r="K323" s="251"/>
      <c r="M323" s="130"/>
      <c r="W323" s="130"/>
      <c r="X323" s="130"/>
      <c r="Y323" s="130"/>
      <c r="Z323" s="130"/>
      <c r="AA323" s="130"/>
      <c r="AB323" s="130"/>
      <c r="AC323" s="130"/>
      <c r="AD323" s="130"/>
      <c r="AE323" s="130"/>
      <c r="AF323" s="130"/>
    </row>
    <row r="324" spans="1:32" s="131" customFormat="1" ht="18" customHeight="1" x14ac:dyDescent="0.3">
      <c r="A324" s="242"/>
      <c r="B324" s="544" t="s">
        <v>410</v>
      </c>
      <c r="C324" s="488"/>
      <c r="D324" s="487"/>
      <c r="E324" s="487"/>
      <c r="F324" s="487"/>
      <c r="G324" s="487"/>
      <c r="H324" s="494"/>
      <c r="I324" s="581">
        <v>-93502.198860000004</v>
      </c>
      <c r="J324" s="128"/>
      <c r="K324" s="251"/>
      <c r="M324" s="130"/>
      <c r="W324" s="130"/>
      <c r="X324" s="130"/>
      <c r="Y324" s="130"/>
      <c r="Z324" s="130"/>
      <c r="AA324" s="130"/>
      <c r="AB324" s="130"/>
      <c r="AC324" s="130"/>
      <c r="AD324" s="130"/>
      <c r="AE324" s="130"/>
      <c r="AF324" s="130"/>
    </row>
    <row r="325" spans="1:32" s="131" customFormat="1" ht="18" customHeight="1" x14ac:dyDescent="0.3">
      <c r="A325" s="242"/>
      <c r="B325" s="544" t="s">
        <v>411</v>
      </c>
      <c r="C325" s="488"/>
      <c r="D325" s="487"/>
      <c r="E325" s="487"/>
      <c r="F325" s="487"/>
      <c r="G325" s="487"/>
      <c r="H325" s="494"/>
      <c r="I325" s="581">
        <v>61328.810890000008</v>
      </c>
      <c r="J325" s="128"/>
      <c r="K325" s="251"/>
      <c r="M325" s="130"/>
      <c r="W325" s="130"/>
      <c r="X325" s="130"/>
      <c r="Y325" s="130"/>
      <c r="Z325" s="130"/>
      <c r="AA325" s="130"/>
      <c r="AB325" s="130"/>
      <c r="AC325" s="130"/>
      <c r="AD325" s="130"/>
      <c r="AE325" s="130"/>
      <c r="AF325" s="130"/>
    </row>
    <row r="326" spans="1:32" s="131" customFormat="1" ht="18" customHeight="1" x14ac:dyDescent="0.3">
      <c r="A326" s="242"/>
      <c r="B326" s="544"/>
      <c r="C326" s="488"/>
      <c r="D326" s="487"/>
      <c r="E326" s="487"/>
      <c r="F326" s="487"/>
      <c r="G326" s="487"/>
      <c r="H326" s="494"/>
      <c r="I326" s="571"/>
      <c r="J326" s="128"/>
      <c r="K326" s="251"/>
      <c r="M326" s="130"/>
      <c r="W326" s="130"/>
      <c r="X326" s="130"/>
      <c r="Y326" s="130"/>
      <c r="Z326" s="130"/>
      <c r="AA326" s="130"/>
      <c r="AB326" s="130"/>
      <c r="AC326" s="130"/>
      <c r="AD326" s="130"/>
      <c r="AE326" s="130"/>
      <c r="AF326" s="130"/>
    </row>
    <row r="327" spans="1:32" s="131" customFormat="1" ht="18" customHeight="1" x14ac:dyDescent="0.3">
      <c r="A327" s="242"/>
      <c r="B327" s="545" t="s">
        <v>412</v>
      </c>
      <c r="C327" s="488"/>
      <c r="D327" s="487"/>
      <c r="E327" s="487"/>
      <c r="F327" s="487"/>
      <c r="G327" s="487"/>
      <c r="H327" s="494"/>
      <c r="I327" s="580"/>
      <c r="J327" s="128"/>
      <c r="K327" s="251"/>
      <c r="M327" s="130"/>
      <c r="W327" s="130"/>
      <c r="X327" s="130"/>
      <c r="Y327" s="130"/>
      <c r="Z327" s="130"/>
      <c r="AA327" s="130"/>
      <c r="AB327" s="130"/>
      <c r="AC327" s="130"/>
      <c r="AD327" s="130"/>
      <c r="AE327" s="130"/>
      <c r="AF327" s="130"/>
    </row>
    <row r="328" spans="1:32" s="131" customFormat="1" ht="33" customHeight="1" x14ac:dyDescent="0.3">
      <c r="A328" s="242"/>
      <c r="B328" s="544" t="s">
        <v>413</v>
      </c>
      <c r="C328" s="488"/>
      <c r="D328" s="487"/>
      <c r="E328" s="487"/>
      <c r="F328" s="487"/>
      <c r="G328" s="487"/>
      <c r="H328" s="494"/>
      <c r="I328" s="580">
        <v>-2697625.6105999998</v>
      </c>
      <c r="J328" s="128"/>
      <c r="K328" s="251"/>
      <c r="M328" s="130"/>
      <c r="W328" s="130"/>
      <c r="X328" s="130"/>
      <c r="Y328" s="130"/>
      <c r="Z328" s="130"/>
      <c r="AA328" s="130"/>
      <c r="AB328" s="130"/>
      <c r="AC328" s="130"/>
      <c r="AD328" s="130"/>
      <c r="AE328" s="130"/>
      <c r="AF328" s="130"/>
    </row>
    <row r="329" spans="1:32" s="131" customFormat="1" ht="18" customHeight="1" x14ac:dyDescent="0.3">
      <c r="A329" s="242"/>
      <c r="B329" s="544" t="s">
        <v>414</v>
      </c>
      <c r="C329" s="488"/>
      <c r="D329" s="487"/>
      <c r="E329" s="487"/>
      <c r="F329" s="487"/>
      <c r="G329" s="487"/>
      <c r="H329" s="494"/>
      <c r="I329" s="571"/>
      <c r="J329" s="128"/>
      <c r="K329" s="251"/>
      <c r="M329" s="130"/>
      <c r="W329" s="130"/>
      <c r="X329" s="130"/>
      <c r="Y329" s="130"/>
      <c r="Z329" s="130"/>
      <c r="AA329" s="130"/>
      <c r="AB329" s="130"/>
      <c r="AC329" s="130"/>
      <c r="AD329" s="130"/>
      <c r="AE329" s="130"/>
      <c r="AF329" s="130"/>
    </row>
    <row r="330" spans="1:32" s="131" customFormat="1" ht="18" customHeight="1" x14ac:dyDescent="0.3">
      <c r="A330" s="242"/>
      <c r="B330" s="545" t="s">
        <v>415</v>
      </c>
      <c r="C330" s="488"/>
      <c r="D330" s="487"/>
      <c r="E330" s="487"/>
      <c r="F330" s="487"/>
      <c r="G330" s="487"/>
      <c r="H330" s="494"/>
      <c r="I330" s="579">
        <f>I318+I320+I328</f>
        <v>1701058.5656199749</v>
      </c>
      <c r="J330" s="128"/>
      <c r="K330" s="251"/>
      <c r="M330" s="130"/>
      <c r="W330" s="130"/>
      <c r="X330" s="130"/>
      <c r="Y330" s="130"/>
      <c r="Z330" s="130"/>
      <c r="AA330" s="130"/>
      <c r="AB330" s="130"/>
      <c r="AC330" s="130"/>
      <c r="AD330" s="130"/>
      <c r="AE330" s="130"/>
      <c r="AF330" s="130"/>
    </row>
    <row r="331" spans="1:32" s="131" customFormat="1" ht="18" customHeight="1" x14ac:dyDescent="0.3">
      <c r="A331" s="242"/>
      <c r="B331" s="544" t="s">
        <v>416</v>
      </c>
      <c r="C331" s="488"/>
      <c r="D331" s="487"/>
      <c r="E331" s="487"/>
      <c r="F331" s="487"/>
      <c r="G331" s="487"/>
      <c r="H331" s="494"/>
      <c r="I331" s="571">
        <v>-48176.087930000002</v>
      </c>
      <c r="J331" s="128"/>
      <c r="K331" s="251"/>
      <c r="M331" s="130"/>
      <c r="W331" s="130"/>
      <c r="X331" s="130"/>
      <c r="Y331" s="130"/>
      <c r="Z331" s="130"/>
      <c r="AA331" s="130"/>
      <c r="AB331" s="130"/>
      <c r="AC331" s="130"/>
      <c r="AD331" s="130"/>
      <c r="AE331" s="130"/>
      <c r="AF331" s="130"/>
    </row>
    <row r="332" spans="1:32" s="131" customFormat="1" ht="18" customHeight="1" x14ac:dyDescent="0.3">
      <c r="A332" s="242"/>
      <c r="B332" s="545" t="s">
        <v>417</v>
      </c>
      <c r="C332" s="488"/>
      <c r="D332" s="487"/>
      <c r="E332" s="487"/>
      <c r="F332" s="487"/>
      <c r="G332" s="487"/>
      <c r="H332" s="494"/>
      <c r="I332" s="579">
        <f>I330+I331</f>
        <v>1652882.4776899749</v>
      </c>
      <c r="J332" s="128"/>
      <c r="K332" s="251"/>
      <c r="M332" s="130"/>
      <c r="W332" s="130"/>
      <c r="X332" s="130"/>
      <c r="Y332" s="130"/>
      <c r="Z332" s="130"/>
      <c r="AA332" s="130"/>
      <c r="AB332" s="130"/>
      <c r="AC332" s="130"/>
      <c r="AD332" s="130"/>
      <c r="AE332" s="130"/>
      <c r="AF332" s="130"/>
    </row>
    <row r="333" spans="1:32" s="131" customFormat="1" ht="18" customHeight="1" x14ac:dyDescent="0.3">
      <c r="A333" s="242"/>
      <c r="B333" s="544" t="s">
        <v>418</v>
      </c>
      <c r="C333" s="488"/>
      <c r="D333" s="487"/>
      <c r="E333" s="487"/>
      <c r="F333" s="487"/>
      <c r="G333" s="487"/>
      <c r="H333" s="494"/>
      <c r="I333" s="580">
        <v>-253576.73374500001</v>
      </c>
      <c r="J333" s="128"/>
      <c r="K333" s="251"/>
      <c r="M333" s="130"/>
      <c r="W333" s="130"/>
      <c r="X333" s="130"/>
      <c r="Y333" s="130"/>
      <c r="Z333" s="130"/>
      <c r="AA333" s="130"/>
      <c r="AB333" s="130"/>
      <c r="AC333" s="130"/>
      <c r="AD333" s="130"/>
      <c r="AE333" s="130"/>
      <c r="AF333" s="130"/>
    </row>
    <row r="334" spans="1:32" s="131" customFormat="1" ht="18" customHeight="1" thickBot="1" x14ac:dyDescent="0.35">
      <c r="A334" s="242"/>
      <c r="B334" s="546" t="s">
        <v>419</v>
      </c>
      <c r="C334" s="528"/>
      <c r="D334" s="527"/>
      <c r="E334" s="527"/>
      <c r="F334" s="527"/>
      <c r="G334" s="527"/>
      <c r="H334" s="570"/>
      <c r="I334" s="582">
        <f>I332+I333</f>
        <v>1399305.7439449748</v>
      </c>
      <c r="J334" s="128"/>
      <c r="K334" s="251"/>
      <c r="M334" s="130"/>
      <c r="W334" s="130"/>
      <c r="X334" s="130"/>
      <c r="Y334" s="130"/>
      <c r="Z334" s="130"/>
      <c r="AA334" s="130"/>
      <c r="AB334" s="130"/>
      <c r="AC334" s="130"/>
      <c r="AD334" s="130"/>
      <c r="AE334" s="130"/>
      <c r="AF334" s="130"/>
    </row>
    <row r="335" spans="1:32" s="131" customFormat="1" ht="14.25" customHeight="1" x14ac:dyDescent="0.3">
      <c r="A335" s="242"/>
      <c r="B335" s="226"/>
      <c r="C335" s="221"/>
      <c r="D335" s="221"/>
      <c r="E335" s="221"/>
      <c r="F335" s="221"/>
      <c r="G335" s="221"/>
      <c r="H335" s="221"/>
      <c r="I335" s="128"/>
      <c r="J335" s="128"/>
      <c r="K335" s="251"/>
      <c r="M335" s="130"/>
      <c r="W335" s="130"/>
      <c r="X335" s="130"/>
      <c r="Y335" s="130"/>
      <c r="Z335" s="130"/>
      <c r="AA335" s="130"/>
      <c r="AB335" s="130"/>
      <c r="AC335" s="130"/>
      <c r="AD335" s="130"/>
      <c r="AE335" s="130"/>
      <c r="AF335" s="130"/>
    </row>
    <row r="336" spans="1:32" s="131" customFormat="1" ht="14.25" customHeight="1" x14ac:dyDescent="0.3">
      <c r="A336" s="242"/>
      <c r="B336" s="226"/>
      <c r="C336" s="221"/>
      <c r="D336" s="221"/>
      <c r="E336" s="221"/>
      <c r="F336" s="221"/>
      <c r="G336" s="221"/>
      <c r="H336" s="221"/>
      <c r="I336" s="128"/>
      <c r="J336" s="128"/>
      <c r="K336" s="251"/>
      <c r="M336" s="130"/>
      <c r="W336" s="130"/>
      <c r="X336" s="130"/>
      <c r="Y336" s="130"/>
      <c r="Z336" s="130"/>
      <c r="AA336" s="130"/>
      <c r="AB336" s="130"/>
      <c r="AC336" s="130"/>
      <c r="AD336" s="130"/>
      <c r="AE336" s="130"/>
      <c r="AF336" s="130"/>
    </row>
    <row r="337" spans="1:32" s="131" customFormat="1" ht="14.25" customHeight="1" x14ac:dyDescent="0.3">
      <c r="A337" s="242"/>
      <c r="B337" s="127"/>
      <c r="C337" s="132"/>
      <c r="D337" s="132"/>
      <c r="E337" s="221"/>
      <c r="F337" s="221"/>
      <c r="G337" s="221"/>
      <c r="H337" s="221"/>
      <c r="I337" s="128"/>
      <c r="J337" s="128"/>
      <c r="K337" s="251"/>
      <c r="M337" s="130"/>
      <c r="W337" s="130"/>
      <c r="X337" s="130"/>
      <c r="Y337" s="130"/>
      <c r="Z337" s="130"/>
      <c r="AA337" s="130"/>
      <c r="AB337" s="130"/>
      <c r="AC337" s="130"/>
      <c r="AD337" s="130"/>
      <c r="AE337" s="130"/>
      <c r="AF337" s="130"/>
    </row>
    <row r="338" spans="1:32" s="131" customFormat="1" ht="14.25" customHeight="1" thickBot="1" x14ac:dyDescent="0.35">
      <c r="A338" s="242"/>
      <c r="B338" s="124"/>
      <c r="C338" s="205"/>
      <c r="D338" s="205"/>
      <c r="E338" s="221"/>
      <c r="F338" s="221"/>
      <c r="G338" s="221"/>
      <c r="H338" s="221"/>
      <c r="I338" s="128"/>
      <c r="J338" s="128"/>
      <c r="K338" s="251"/>
      <c r="M338" s="130"/>
      <c r="W338" s="130"/>
      <c r="X338" s="130"/>
      <c r="Y338" s="130"/>
      <c r="Z338" s="130"/>
      <c r="AA338" s="130"/>
      <c r="AB338" s="130"/>
      <c r="AC338" s="130"/>
      <c r="AD338" s="130"/>
      <c r="AE338" s="130"/>
      <c r="AF338" s="130"/>
    </row>
    <row r="339" spans="1:32" ht="14.25" customHeight="1" thickBot="1" x14ac:dyDescent="0.35">
      <c r="B339" s="229" t="s">
        <v>24</v>
      </c>
      <c r="C339" s="148"/>
      <c r="D339" s="148"/>
      <c r="E339" s="148"/>
      <c r="F339" s="148"/>
      <c r="G339" s="979" t="s">
        <v>204</v>
      </c>
      <c r="H339" s="979"/>
      <c r="I339" s="979"/>
      <c r="J339" s="155"/>
      <c r="K339" s="259"/>
      <c r="M339" s="130"/>
      <c r="W339" s="130"/>
      <c r="X339" s="130"/>
      <c r="Y339" s="130"/>
      <c r="Z339" s="130"/>
      <c r="AA339" s="130"/>
      <c r="AB339" s="130"/>
      <c r="AC339" s="130"/>
      <c r="AD339" s="130"/>
      <c r="AE339" s="130"/>
      <c r="AF339" s="130"/>
    </row>
    <row r="340" spans="1:32" s="131" customFormat="1" ht="19.2" customHeight="1" thickBot="1" x14ac:dyDescent="0.35">
      <c r="A340" s="243"/>
      <c r="B340" s="925" t="s">
        <v>312</v>
      </c>
      <c r="C340" s="950">
        <v>2022</v>
      </c>
      <c r="D340" s="951"/>
      <c r="E340" s="951"/>
      <c r="F340" s="951"/>
      <c r="G340" s="951"/>
      <c r="H340" s="951"/>
      <c r="I340" s="952"/>
      <c r="J340" s="266"/>
      <c r="K340" s="259"/>
      <c r="M340" s="130"/>
      <c r="W340" s="130"/>
      <c r="X340" s="130"/>
      <c r="Y340" s="130"/>
      <c r="Z340" s="130"/>
      <c r="AA340" s="130"/>
      <c r="AB340" s="130"/>
      <c r="AC340" s="130"/>
      <c r="AD340" s="130"/>
      <c r="AE340" s="130"/>
      <c r="AF340" s="130"/>
    </row>
    <row r="341" spans="1:32" s="131" customFormat="1" ht="16.95" customHeight="1" thickBot="1" x14ac:dyDescent="0.35">
      <c r="A341" s="219"/>
      <c r="B341" s="926"/>
      <c r="C341" s="900" t="s">
        <v>100</v>
      </c>
      <c r="D341" s="900" t="s">
        <v>101</v>
      </c>
      <c r="E341" s="954" t="s">
        <v>102</v>
      </c>
      <c r="F341" s="955"/>
      <c r="G341" s="854" t="s">
        <v>103</v>
      </c>
      <c r="H341" s="854" t="s">
        <v>104</v>
      </c>
      <c r="I341" s="956" t="s">
        <v>90</v>
      </c>
      <c r="J341" s="243"/>
      <c r="K341" s="259"/>
      <c r="M341" s="130"/>
      <c r="W341" s="130"/>
      <c r="X341" s="130"/>
      <c r="Y341" s="130"/>
      <c r="Z341" s="130"/>
      <c r="AA341" s="130"/>
      <c r="AB341" s="130"/>
      <c r="AC341" s="130"/>
      <c r="AD341" s="130"/>
      <c r="AE341" s="130"/>
      <c r="AF341" s="130"/>
    </row>
    <row r="342" spans="1:32" s="131" customFormat="1" ht="17.399999999999999" customHeight="1" thickBot="1" x14ac:dyDescent="0.35">
      <c r="A342" s="219"/>
      <c r="B342" s="926"/>
      <c r="C342" s="906"/>
      <c r="D342" s="953"/>
      <c r="E342" s="273" t="s">
        <v>392</v>
      </c>
      <c r="F342" s="272" t="s">
        <v>393</v>
      </c>
      <c r="G342" s="855"/>
      <c r="H342" s="855"/>
      <c r="I342" s="957"/>
      <c r="J342" s="243"/>
      <c r="K342" s="259"/>
      <c r="M342" s="130"/>
      <c r="W342" s="130"/>
      <c r="X342" s="130"/>
      <c r="Y342" s="130"/>
      <c r="Z342" s="130"/>
      <c r="AA342" s="130"/>
      <c r="AB342" s="130"/>
      <c r="AC342" s="130"/>
      <c r="AD342" s="130"/>
      <c r="AE342" s="130"/>
      <c r="AF342" s="130"/>
    </row>
    <row r="343" spans="1:32" s="131" customFormat="1" ht="18" customHeight="1" x14ac:dyDescent="0.3">
      <c r="A343" s="242"/>
      <c r="B343" s="508" t="s">
        <v>86</v>
      </c>
      <c r="C343" s="592">
        <v>51308</v>
      </c>
      <c r="D343" s="592">
        <v>17786.139739999999</v>
      </c>
      <c r="E343" s="592">
        <v>34797.742020017751</v>
      </c>
      <c r="F343" s="593">
        <v>391509.0514699989</v>
      </c>
      <c r="G343" s="592">
        <v>45539.842900000003</v>
      </c>
      <c r="H343" s="594">
        <v>78551</v>
      </c>
      <c r="I343" s="595">
        <f t="shared" ref="I343:I355" si="41">H343+G343+F343+E343+D343+C343</f>
        <v>619491.77613001666</v>
      </c>
      <c r="J343" s="243"/>
      <c r="K343" s="259"/>
      <c r="L343" s="224"/>
      <c r="M343" s="130"/>
      <c r="N343" s="224"/>
      <c r="O343" s="224"/>
      <c r="P343" s="224"/>
      <c r="Q343" s="224"/>
      <c r="R343" s="224"/>
      <c r="W343" s="130"/>
      <c r="X343" s="130"/>
      <c r="Y343" s="130"/>
      <c r="Z343" s="130"/>
      <c r="AA343" s="130"/>
      <c r="AB343" s="130"/>
      <c r="AC343" s="130"/>
      <c r="AD343" s="130"/>
      <c r="AE343" s="130"/>
      <c r="AF343" s="130"/>
    </row>
    <row r="344" spans="1:32" s="131" customFormat="1" ht="18" customHeight="1" x14ac:dyDescent="0.3">
      <c r="A344" s="242"/>
      <c r="B344" s="544" t="s">
        <v>395</v>
      </c>
      <c r="C344" s="540">
        <v>-5097.9768899999999</v>
      </c>
      <c r="D344" s="540">
        <v>-225.84938</v>
      </c>
      <c r="E344" s="540"/>
      <c r="F344" s="542">
        <v>-978.75</v>
      </c>
      <c r="G344" s="540"/>
      <c r="H344" s="562">
        <v>-943.07</v>
      </c>
      <c r="I344" s="571">
        <f t="shared" si="41"/>
        <v>-7245.6462700000002</v>
      </c>
      <c r="J344" s="243"/>
      <c r="K344" s="259"/>
      <c r="L344" s="224"/>
      <c r="M344" s="130"/>
      <c r="N344" s="224"/>
      <c r="O344" s="224"/>
      <c r="P344" s="224"/>
      <c r="Q344" s="224"/>
      <c r="R344" s="224"/>
      <c r="W344" s="130"/>
      <c r="X344" s="130"/>
      <c r="Y344" s="130"/>
      <c r="Z344" s="130"/>
      <c r="AA344" s="130"/>
      <c r="AB344" s="130"/>
      <c r="AC344" s="130"/>
      <c r="AD344" s="130"/>
      <c r="AE344" s="130"/>
      <c r="AF344" s="130"/>
    </row>
    <row r="345" spans="1:32" s="131" customFormat="1" ht="18" customHeight="1" x14ac:dyDescent="0.25">
      <c r="A345" s="242"/>
      <c r="B345" s="544" t="s">
        <v>396</v>
      </c>
      <c r="C345" s="547">
        <v>-26178.515240000001</v>
      </c>
      <c r="D345" s="547">
        <v>-28.77092</v>
      </c>
      <c r="E345" s="547"/>
      <c r="F345" s="548"/>
      <c r="G345" s="547"/>
      <c r="H345" s="563">
        <v>-2607.9867899999999</v>
      </c>
      <c r="I345" s="571">
        <f t="shared" si="41"/>
        <v>-28815.272949999999</v>
      </c>
      <c r="J345" s="243"/>
      <c r="K345" s="259"/>
      <c r="L345" s="224"/>
      <c r="M345" s="130"/>
      <c r="N345" s="224"/>
      <c r="O345" s="224"/>
      <c r="P345" s="224"/>
      <c r="Q345" s="224"/>
      <c r="R345" s="224"/>
      <c r="W345" s="130"/>
      <c r="X345" s="130"/>
      <c r="Y345" s="130"/>
      <c r="Z345" s="130"/>
      <c r="AA345" s="130"/>
      <c r="AB345" s="130"/>
      <c r="AC345" s="130"/>
      <c r="AD345" s="130"/>
      <c r="AE345" s="130"/>
      <c r="AF345" s="130"/>
    </row>
    <row r="346" spans="1:32" s="131" customFormat="1" ht="18" customHeight="1" x14ac:dyDescent="0.25">
      <c r="A346" s="242"/>
      <c r="B346" s="551" t="s">
        <v>397</v>
      </c>
      <c r="C346" s="552">
        <v>-15742.995749999998</v>
      </c>
      <c r="D346" s="552">
        <v>-14635.25196</v>
      </c>
      <c r="E346" s="552">
        <v>-3471.1772862468401</v>
      </c>
      <c r="F346" s="553">
        <v>-52619.245083753194</v>
      </c>
      <c r="G346" s="552">
        <v>1.4875</v>
      </c>
      <c r="H346" s="564">
        <v>-52514.765650000001</v>
      </c>
      <c r="I346" s="572">
        <f t="shared" si="41"/>
        <v>-138981.94823000001</v>
      </c>
      <c r="J346" s="243"/>
      <c r="K346" s="259"/>
      <c r="L346" s="224"/>
      <c r="M346" s="130"/>
      <c r="N346" s="224"/>
      <c r="O346" s="224"/>
      <c r="P346" s="224"/>
      <c r="Q346" s="224"/>
      <c r="R346" s="224"/>
      <c r="W346" s="130"/>
      <c r="X346" s="130"/>
      <c r="Y346" s="130"/>
      <c r="Z346" s="130"/>
      <c r="AA346" s="130"/>
      <c r="AB346" s="130"/>
      <c r="AC346" s="130"/>
      <c r="AD346" s="130"/>
      <c r="AE346" s="130"/>
      <c r="AF346" s="130"/>
    </row>
    <row r="347" spans="1:32" s="131" customFormat="1" ht="18" customHeight="1" x14ac:dyDescent="0.25">
      <c r="A347" s="242"/>
      <c r="B347" s="573" t="s">
        <v>427</v>
      </c>
      <c r="C347" s="555">
        <f t="shared" ref="C347:H347" si="42">SUM(C343:C346)</f>
        <v>4288.5121200000031</v>
      </c>
      <c r="D347" s="555">
        <f t="shared" si="42"/>
        <v>2896.2674800000004</v>
      </c>
      <c r="E347" s="555">
        <f t="shared" si="42"/>
        <v>31326.564733770912</v>
      </c>
      <c r="F347" s="556">
        <f t="shared" si="42"/>
        <v>337911.05638624571</v>
      </c>
      <c r="G347" s="555">
        <f t="shared" si="42"/>
        <v>45541.330400000006</v>
      </c>
      <c r="H347" s="565">
        <f t="shared" si="42"/>
        <v>22485.177559999996</v>
      </c>
      <c r="I347" s="574">
        <f t="shared" si="41"/>
        <v>444448.90868001664</v>
      </c>
      <c r="J347" s="243"/>
      <c r="K347" s="251"/>
      <c r="L347" s="224"/>
      <c r="M347" s="130"/>
      <c r="N347" s="224"/>
      <c r="O347" s="224"/>
      <c r="P347" s="224"/>
      <c r="Q347" s="224"/>
      <c r="R347" s="224"/>
      <c r="W347" s="130"/>
      <c r="X347" s="130"/>
      <c r="Y347" s="130"/>
      <c r="Z347" s="130"/>
      <c r="AA347" s="130"/>
      <c r="AB347" s="130"/>
      <c r="AC347" s="130"/>
      <c r="AD347" s="130"/>
      <c r="AE347" s="130"/>
      <c r="AF347" s="130"/>
    </row>
    <row r="348" spans="1:32" s="131" customFormat="1" ht="18" customHeight="1" x14ac:dyDescent="0.25">
      <c r="A348" s="242"/>
      <c r="B348" s="557" t="s">
        <v>425</v>
      </c>
      <c r="C348" s="558">
        <v>-587.08818560787154</v>
      </c>
      <c r="D348" s="558">
        <v>-720.11677426577523</v>
      </c>
      <c r="E348" s="558">
        <v>-1475.2359696487292</v>
      </c>
      <c r="F348" s="559">
        <v>-39655.059698519937</v>
      </c>
      <c r="G348" s="558">
        <v>-14838.360225647475</v>
      </c>
      <c r="H348" s="566">
        <v>-9164.0069798972054</v>
      </c>
      <c r="I348" s="575">
        <f t="shared" si="41"/>
        <v>-66439.867833586992</v>
      </c>
      <c r="J348" s="243"/>
      <c r="K348" s="251"/>
      <c r="L348" s="224"/>
      <c r="M348" s="130"/>
      <c r="N348" s="224"/>
      <c r="O348" s="224"/>
      <c r="P348" s="224"/>
      <c r="Q348" s="224"/>
      <c r="R348" s="224"/>
      <c r="W348" s="130"/>
      <c r="X348" s="130"/>
      <c r="Y348" s="130"/>
      <c r="Z348" s="130"/>
      <c r="AA348" s="130"/>
      <c r="AB348" s="130"/>
      <c r="AC348" s="130"/>
      <c r="AD348" s="130"/>
      <c r="AE348" s="130"/>
      <c r="AF348" s="130"/>
    </row>
    <row r="349" spans="1:32" s="131" customFormat="1" ht="18" customHeight="1" x14ac:dyDescent="0.25">
      <c r="A349" s="242"/>
      <c r="B349" s="573" t="s">
        <v>400</v>
      </c>
      <c r="C349" s="555">
        <f t="shared" ref="C349:H349" si="43">SUM(C347:C348)</f>
        <v>3701.4239343921317</v>
      </c>
      <c r="D349" s="555">
        <f t="shared" si="43"/>
        <v>2176.1507057342251</v>
      </c>
      <c r="E349" s="555">
        <f t="shared" si="43"/>
        <v>29851.328764122183</v>
      </c>
      <c r="F349" s="556">
        <f t="shared" si="43"/>
        <v>298255.99668772577</v>
      </c>
      <c r="G349" s="555">
        <f t="shared" si="43"/>
        <v>30702.970174352529</v>
      </c>
      <c r="H349" s="565">
        <f t="shared" si="43"/>
        <v>13321.170580102791</v>
      </c>
      <c r="I349" s="574">
        <f t="shared" si="41"/>
        <v>378009.04084642965</v>
      </c>
      <c r="J349" s="243"/>
      <c r="K349" s="251"/>
      <c r="L349" s="224"/>
      <c r="M349" s="130"/>
      <c r="N349" s="224"/>
      <c r="O349" s="224"/>
      <c r="P349" s="224"/>
      <c r="Q349" s="224"/>
      <c r="R349" s="224"/>
      <c r="W349" s="130"/>
      <c r="X349" s="130"/>
      <c r="Y349" s="130"/>
      <c r="Z349" s="130"/>
      <c r="AA349" s="130"/>
      <c r="AB349" s="130"/>
      <c r="AC349" s="130"/>
      <c r="AD349" s="130"/>
      <c r="AE349" s="130"/>
      <c r="AF349" s="130"/>
    </row>
    <row r="350" spans="1:32" s="131" customFormat="1" ht="18" customHeight="1" x14ac:dyDescent="0.3">
      <c r="A350" s="242"/>
      <c r="B350" s="554"/>
      <c r="C350" s="560"/>
      <c r="D350" s="560"/>
      <c r="E350" s="560"/>
      <c r="F350" s="561"/>
      <c r="G350" s="560"/>
      <c r="H350" s="567"/>
      <c r="I350" s="576">
        <f t="shared" si="41"/>
        <v>0</v>
      </c>
      <c r="J350" s="243"/>
      <c r="K350" s="251"/>
      <c r="M350" s="130"/>
      <c r="W350" s="130"/>
      <c r="X350" s="130"/>
      <c r="Y350" s="130"/>
      <c r="Z350" s="130"/>
      <c r="AA350" s="130"/>
      <c r="AB350" s="130"/>
      <c r="AC350" s="130"/>
      <c r="AD350" s="130"/>
      <c r="AE350" s="130"/>
      <c r="AF350" s="130"/>
    </row>
    <row r="351" spans="1:32" s="131" customFormat="1" ht="18" customHeight="1" x14ac:dyDescent="0.3">
      <c r="A351" s="242"/>
      <c r="B351" s="545" t="s">
        <v>401</v>
      </c>
      <c r="C351" s="541"/>
      <c r="D351" s="541"/>
      <c r="E351" s="541"/>
      <c r="F351" s="543"/>
      <c r="G351" s="541"/>
      <c r="H351" s="568"/>
      <c r="I351" s="571">
        <f t="shared" si="41"/>
        <v>0</v>
      </c>
      <c r="J351" s="243"/>
      <c r="K351" s="251"/>
      <c r="L351" s="130"/>
      <c r="M351" s="130"/>
      <c r="N351" s="130"/>
      <c r="O351" s="130"/>
      <c r="P351" s="130"/>
      <c r="Q351" s="130"/>
      <c r="R351" s="130"/>
      <c r="W351" s="130"/>
      <c r="X351" s="130"/>
      <c r="Y351" s="130"/>
      <c r="Z351" s="130"/>
      <c r="AA351" s="130"/>
      <c r="AB351" s="130"/>
      <c r="AC351" s="130"/>
      <c r="AD351" s="130"/>
      <c r="AE351" s="130"/>
      <c r="AF351" s="130"/>
    </row>
    <row r="352" spans="1:32" s="131" customFormat="1" ht="18" customHeight="1" x14ac:dyDescent="0.25">
      <c r="A352" s="242"/>
      <c r="B352" s="544" t="s">
        <v>402</v>
      </c>
      <c r="C352" s="549">
        <v>-2216.9617999999991</v>
      </c>
      <c r="D352" s="549">
        <v>-2912.3530300000002</v>
      </c>
      <c r="E352" s="549">
        <v>-77.31</v>
      </c>
      <c r="F352" s="550">
        <v>-236527.35277999999</v>
      </c>
      <c r="G352" s="549">
        <v>-19229.617259999999</v>
      </c>
      <c r="H352" s="569">
        <v>-40175.335550000003</v>
      </c>
      <c r="I352" s="577">
        <f t="shared" si="41"/>
        <v>-301138.93041999999</v>
      </c>
      <c r="J352" s="243"/>
      <c r="K352" s="251"/>
      <c r="L352" s="130"/>
      <c r="M352" s="130"/>
      <c r="N352" s="130"/>
      <c r="O352" s="130"/>
      <c r="P352" s="130"/>
      <c r="Q352" s="130"/>
      <c r="R352" s="130"/>
      <c r="W352" s="130"/>
      <c r="X352" s="130"/>
      <c r="Y352" s="130"/>
      <c r="Z352" s="130"/>
      <c r="AA352" s="130"/>
      <c r="AB352" s="130"/>
      <c r="AC352" s="130"/>
      <c r="AD352" s="130"/>
      <c r="AE352" s="130"/>
      <c r="AF352" s="130"/>
    </row>
    <row r="353" spans="1:32" s="131" customFormat="1" ht="18" customHeight="1" x14ac:dyDescent="0.25">
      <c r="A353" s="242"/>
      <c r="B353" s="544" t="s">
        <v>403</v>
      </c>
      <c r="C353" s="549">
        <v>-5462.6776226506263</v>
      </c>
      <c r="D353" s="549">
        <v>-2046.3173956874923</v>
      </c>
      <c r="E353" s="549">
        <v>-5999.3257153178583</v>
      </c>
      <c r="F353" s="550">
        <v>-23048.118190702837</v>
      </c>
      <c r="G353" s="549">
        <v>-1043.9749167341272</v>
      </c>
      <c r="H353" s="569">
        <v>-9005.9935664736313</v>
      </c>
      <c r="I353" s="577">
        <f t="shared" si="41"/>
        <v>-46606.40740756657</v>
      </c>
      <c r="J353" s="243"/>
      <c r="K353" s="251"/>
      <c r="L353" s="130"/>
      <c r="M353" s="130"/>
      <c r="N353" s="130"/>
      <c r="O353" s="130"/>
      <c r="P353" s="130"/>
      <c r="Q353" s="130"/>
      <c r="R353" s="130"/>
      <c r="W353" s="130"/>
      <c r="X353" s="130"/>
      <c r="Y353" s="130"/>
      <c r="Z353" s="130"/>
      <c r="AA353" s="130"/>
      <c r="AB353" s="130"/>
      <c r="AC353" s="130"/>
      <c r="AD353" s="130"/>
      <c r="AE353" s="130"/>
      <c r="AF353" s="130"/>
    </row>
    <row r="354" spans="1:32" s="131" customFormat="1" ht="18" customHeight="1" x14ac:dyDescent="0.25">
      <c r="A354" s="242"/>
      <c r="B354" s="551" t="s">
        <v>404</v>
      </c>
      <c r="C354" s="583">
        <v>-910.09653000000003</v>
      </c>
      <c r="D354" s="583">
        <v>-28.790120000000002</v>
      </c>
      <c r="E354" s="583">
        <v>0</v>
      </c>
      <c r="F354" s="584">
        <v>-8678.1595000000016</v>
      </c>
      <c r="G354" s="583">
        <v>0</v>
      </c>
      <c r="H354" s="585">
        <v>-4697.5195100000001</v>
      </c>
      <c r="I354" s="586">
        <f t="shared" si="41"/>
        <v>-14314.565660000002</v>
      </c>
      <c r="J354" s="243"/>
      <c r="K354" s="251"/>
      <c r="L354" s="130"/>
      <c r="M354" s="130"/>
      <c r="N354" s="130"/>
      <c r="O354" s="130"/>
      <c r="P354" s="130"/>
      <c r="Q354" s="130"/>
      <c r="R354" s="130"/>
      <c r="W354" s="130"/>
      <c r="X354" s="130"/>
      <c r="Y354" s="130"/>
      <c r="Z354" s="130"/>
      <c r="AA354" s="130"/>
      <c r="AB354" s="130"/>
      <c r="AC354" s="130"/>
      <c r="AD354" s="130"/>
      <c r="AE354" s="130"/>
      <c r="AF354" s="130"/>
    </row>
    <row r="355" spans="1:32" s="131" customFormat="1" ht="18" customHeight="1" x14ac:dyDescent="0.25">
      <c r="A355" s="242"/>
      <c r="B355" s="596" t="s">
        <v>405</v>
      </c>
      <c r="C355" s="588">
        <f t="shared" ref="C355:H355" si="44">SUM(C349:C354)</f>
        <v>-4888.3120182584935</v>
      </c>
      <c r="D355" s="588">
        <f t="shared" si="44"/>
        <v>-2811.3098399532678</v>
      </c>
      <c r="E355" s="588">
        <f t="shared" si="44"/>
        <v>23774.693048804322</v>
      </c>
      <c r="F355" s="589">
        <f t="shared" si="44"/>
        <v>30002.366217022944</v>
      </c>
      <c r="G355" s="588">
        <f t="shared" si="44"/>
        <v>10429.377997618403</v>
      </c>
      <c r="H355" s="590">
        <f t="shared" si="44"/>
        <v>-40557.678046370842</v>
      </c>
      <c r="I355" s="597">
        <f t="shared" si="41"/>
        <v>15949.137358863063</v>
      </c>
      <c r="J355" s="243"/>
      <c r="K355" s="260"/>
      <c r="L355" s="130"/>
      <c r="M355" s="130"/>
      <c r="N355" s="130"/>
      <c r="O355" s="130"/>
      <c r="P355" s="130"/>
      <c r="Q355" s="130"/>
      <c r="R355" s="130"/>
      <c r="W355" s="130"/>
      <c r="X355" s="130"/>
      <c r="Y355" s="130"/>
      <c r="Z355" s="130"/>
      <c r="AA355" s="130"/>
      <c r="AB355" s="130"/>
      <c r="AC355" s="130"/>
      <c r="AD355" s="130"/>
      <c r="AE355" s="130"/>
      <c r="AF355" s="130"/>
    </row>
    <row r="356" spans="1:32" s="131" customFormat="1" ht="18" customHeight="1" x14ac:dyDescent="0.3">
      <c r="A356" s="242"/>
      <c r="B356" s="587"/>
      <c r="C356" s="489"/>
      <c r="D356" s="491"/>
      <c r="E356" s="491"/>
      <c r="F356" s="491"/>
      <c r="G356" s="491"/>
      <c r="H356" s="493"/>
      <c r="I356" s="578"/>
      <c r="J356" s="243"/>
      <c r="K356" s="251"/>
      <c r="M356" s="130"/>
      <c r="W356" s="130"/>
      <c r="X356" s="130"/>
      <c r="Y356" s="130"/>
      <c r="Z356" s="130"/>
      <c r="AA356" s="130"/>
      <c r="AB356" s="130"/>
      <c r="AC356" s="130"/>
      <c r="AD356" s="130"/>
      <c r="AE356" s="130"/>
      <c r="AF356" s="130"/>
    </row>
    <row r="357" spans="1:32" s="131" customFormat="1" ht="18" customHeight="1" x14ac:dyDescent="0.3">
      <c r="A357" s="242"/>
      <c r="B357" s="545" t="s">
        <v>406</v>
      </c>
      <c r="C357" s="488"/>
      <c r="D357" s="487"/>
      <c r="E357" s="487"/>
      <c r="F357" s="487"/>
      <c r="G357" s="487"/>
      <c r="H357" s="494"/>
      <c r="I357" s="579">
        <f>SUM(I358:I362)</f>
        <v>312318.20186999999</v>
      </c>
      <c r="J357" s="243"/>
      <c r="K357" s="251"/>
      <c r="M357" s="130"/>
      <c r="W357" s="130"/>
      <c r="X357" s="130"/>
      <c r="Y357" s="130"/>
      <c r="Z357" s="130"/>
      <c r="AA357" s="130"/>
      <c r="AB357" s="130"/>
      <c r="AC357" s="130"/>
      <c r="AD357" s="130"/>
      <c r="AE357" s="130"/>
      <c r="AF357" s="130"/>
    </row>
    <row r="358" spans="1:32" s="131" customFormat="1" ht="18" customHeight="1" x14ac:dyDescent="0.3">
      <c r="A358" s="242"/>
      <c r="B358" s="544" t="s">
        <v>407</v>
      </c>
      <c r="C358" s="488"/>
      <c r="D358" s="487"/>
      <c r="E358" s="487"/>
      <c r="F358" s="487"/>
      <c r="G358" s="487"/>
      <c r="H358" s="494"/>
      <c r="I358" s="580">
        <v>55775.48072</v>
      </c>
      <c r="J358" s="243"/>
      <c r="K358" s="251"/>
      <c r="M358" s="130"/>
      <c r="W358" s="130"/>
      <c r="X358" s="130"/>
      <c r="Y358" s="130"/>
      <c r="Z358" s="130"/>
      <c r="AA358" s="130"/>
      <c r="AB358" s="130"/>
      <c r="AC358" s="130"/>
      <c r="AD358" s="130"/>
      <c r="AE358" s="130"/>
      <c r="AF358" s="130"/>
    </row>
    <row r="359" spans="1:32" s="131" customFormat="1" ht="18" customHeight="1" x14ac:dyDescent="0.3">
      <c r="A359" s="242"/>
      <c r="B359" s="544" t="s">
        <v>408</v>
      </c>
      <c r="C359" s="488"/>
      <c r="D359" s="487"/>
      <c r="E359" s="487"/>
      <c r="F359" s="487"/>
      <c r="G359" s="487"/>
      <c r="H359" s="494"/>
      <c r="I359" s="580">
        <v>151354.10464999999</v>
      </c>
      <c r="J359" s="243"/>
      <c r="K359" s="251"/>
      <c r="M359" s="130"/>
      <c r="W359" s="130"/>
      <c r="X359" s="130"/>
      <c r="Y359" s="130"/>
      <c r="Z359" s="130"/>
      <c r="AA359" s="130"/>
      <c r="AB359" s="130"/>
      <c r="AC359" s="130"/>
      <c r="AD359" s="130"/>
      <c r="AE359" s="130"/>
      <c r="AF359" s="130"/>
    </row>
    <row r="360" spans="1:32" s="131" customFormat="1" ht="18" customHeight="1" x14ac:dyDescent="0.3">
      <c r="A360" s="242"/>
      <c r="B360" s="544" t="s">
        <v>409</v>
      </c>
      <c r="C360" s="488"/>
      <c r="D360" s="487"/>
      <c r="E360" s="487"/>
      <c r="F360" s="487"/>
      <c r="G360" s="487"/>
      <c r="H360" s="494"/>
      <c r="I360" s="581"/>
      <c r="J360" s="243"/>
      <c r="K360" s="251"/>
      <c r="M360" s="130"/>
      <c r="W360" s="130"/>
      <c r="X360" s="130"/>
      <c r="Y360" s="130"/>
      <c r="Z360" s="130"/>
      <c r="AA360" s="130"/>
      <c r="AB360" s="130"/>
      <c r="AC360" s="130"/>
      <c r="AD360" s="130"/>
      <c r="AE360" s="130"/>
      <c r="AF360" s="130"/>
    </row>
    <row r="361" spans="1:32" s="131" customFormat="1" ht="18" customHeight="1" x14ac:dyDescent="0.3">
      <c r="A361" s="242"/>
      <c r="B361" s="544" t="s">
        <v>410</v>
      </c>
      <c r="C361" s="488"/>
      <c r="D361" s="487"/>
      <c r="E361" s="487"/>
      <c r="F361" s="487"/>
      <c r="G361" s="487"/>
      <c r="H361" s="494"/>
      <c r="I361" s="581"/>
      <c r="J361" s="243"/>
      <c r="K361" s="251"/>
      <c r="M361" s="130"/>
      <c r="W361" s="130"/>
      <c r="X361" s="130"/>
      <c r="Y361" s="130"/>
      <c r="Z361" s="130"/>
      <c r="AA361" s="130"/>
      <c r="AB361" s="130"/>
      <c r="AC361" s="130"/>
      <c r="AD361" s="130"/>
      <c r="AE361" s="130"/>
      <c r="AF361" s="130"/>
    </row>
    <row r="362" spans="1:32" s="131" customFormat="1" ht="18" customHeight="1" x14ac:dyDescent="0.3">
      <c r="A362" s="242"/>
      <c r="B362" s="544" t="s">
        <v>411</v>
      </c>
      <c r="C362" s="488"/>
      <c r="D362" s="487"/>
      <c r="E362" s="487"/>
      <c r="F362" s="487"/>
      <c r="G362" s="487"/>
      <c r="H362" s="494"/>
      <c r="I362" s="581">
        <v>105188.6165</v>
      </c>
      <c r="J362" s="243"/>
      <c r="K362" s="251"/>
      <c r="M362" s="130"/>
      <c r="W362" s="130"/>
      <c r="X362" s="130"/>
      <c r="Y362" s="130"/>
      <c r="Z362" s="130"/>
      <c r="AA362" s="130"/>
      <c r="AB362" s="130"/>
      <c r="AC362" s="130"/>
      <c r="AD362" s="130"/>
      <c r="AE362" s="130"/>
      <c r="AF362" s="130"/>
    </row>
    <row r="363" spans="1:32" s="131" customFormat="1" ht="18" customHeight="1" x14ac:dyDescent="0.3">
      <c r="A363" s="242"/>
      <c r="B363" s="544"/>
      <c r="C363" s="488"/>
      <c r="D363" s="487"/>
      <c r="E363" s="487"/>
      <c r="F363" s="487"/>
      <c r="G363" s="487"/>
      <c r="H363" s="494"/>
      <c r="I363" s="571"/>
      <c r="J363" s="243"/>
      <c r="K363" s="251"/>
      <c r="M363" s="130"/>
      <c r="W363" s="130"/>
      <c r="X363" s="130"/>
      <c r="Y363" s="130"/>
      <c r="Z363" s="130"/>
      <c r="AA363" s="130"/>
      <c r="AB363" s="130"/>
      <c r="AC363" s="130"/>
      <c r="AD363" s="130"/>
      <c r="AE363" s="130"/>
      <c r="AF363" s="130"/>
    </row>
    <row r="364" spans="1:32" s="131" customFormat="1" ht="18" customHeight="1" x14ac:dyDescent="0.3">
      <c r="A364" s="242"/>
      <c r="B364" s="545" t="s">
        <v>412</v>
      </c>
      <c r="C364" s="488"/>
      <c r="D364" s="487"/>
      <c r="E364" s="487"/>
      <c r="F364" s="487"/>
      <c r="G364" s="487"/>
      <c r="H364" s="494"/>
      <c r="I364" s="580"/>
      <c r="J364" s="243"/>
      <c r="K364" s="251"/>
      <c r="M364" s="130"/>
      <c r="W364" s="130"/>
      <c r="X364" s="130"/>
      <c r="Y364" s="130"/>
      <c r="Z364" s="130"/>
      <c r="AA364" s="130"/>
      <c r="AB364" s="130"/>
      <c r="AC364" s="130"/>
      <c r="AD364" s="130"/>
      <c r="AE364" s="130"/>
      <c r="AF364" s="130"/>
    </row>
    <row r="365" spans="1:32" s="131" customFormat="1" ht="27.6" customHeight="1" x14ac:dyDescent="0.3">
      <c r="A365" s="242"/>
      <c r="B365" s="544" t="s">
        <v>413</v>
      </c>
      <c r="C365" s="488"/>
      <c r="D365" s="487"/>
      <c r="E365" s="487"/>
      <c r="F365" s="487"/>
      <c r="G365" s="487"/>
      <c r="H365" s="494"/>
      <c r="I365" s="580">
        <v>-337808.70053999999</v>
      </c>
      <c r="J365" s="243"/>
      <c r="K365" s="251"/>
      <c r="M365" s="130"/>
      <c r="W365" s="130"/>
      <c r="X365" s="130"/>
      <c r="Y365" s="130"/>
      <c r="Z365" s="130"/>
      <c r="AA365" s="130"/>
      <c r="AB365" s="130"/>
      <c r="AC365" s="130"/>
      <c r="AD365" s="130"/>
      <c r="AE365" s="130"/>
      <c r="AF365" s="130"/>
    </row>
    <row r="366" spans="1:32" s="131" customFormat="1" ht="18" customHeight="1" x14ac:dyDescent="0.3">
      <c r="A366" s="242"/>
      <c r="B366" s="544" t="s">
        <v>414</v>
      </c>
      <c r="C366" s="488"/>
      <c r="D366" s="487"/>
      <c r="E366" s="487"/>
      <c r="F366" s="487"/>
      <c r="G366" s="487"/>
      <c r="H366" s="494"/>
      <c r="I366" s="571"/>
      <c r="J366" s="243"/>
      <c r="K366" s="251"/>
      <c r="M366" s="130"/>
      <c r="W366" s="130"/>
      <c r="X366" s="130"/>
      <c r="Y366" s="130"/>
      <c r="Z366" s="130"/>
      <c r="AA366" s="130"/>
      <c r="AB366" s="130"/>
      <c r="AC366" s="130"/>
      <c r="AD366" s="130"/>
      <c r="AE366" s="130"/>
      <c r="AF366" s="130"/>
    </row>
    <row r="367" spans="1:32" s="131" customFormat="1" ht="18" customHeight="1" x14ac:dyDescent="0.3">
      <c r="A367" s="242"/>
      <c r="B367" s="545" t="s">
        <v>415</v>
      </c>
      <c r="C367" s="488"/>
      <c r="D367" s="487"/>
      <c r="E367" s="487"/>
      <c r="F367" s="487"/>
      <c r="G367" s="487"/>
      <c r="H367" s="494"/>
      <c r="I367" s="579">
        <f>I355+I357+I365</f>
        <v>-9541.3613111369195</v>
      </c>
      <c r="J367" s="243"/>
      <c r="K367" s="251"/>
      <c r="M367" s="130"/>
      <c r="W367" s="130"/>
      <c r="X367" s="130"/>
      <c r="Y367" s="130"/>
      <c r="Z367" s="130"/>
      <c r="AA367" s="130"/>
      <c r="AB367" s="130"/>
      <c r="AC367" s="130"/>
      <c r="AD367" s="130"/>
      <c r="AE367" s="130"/>
      <c r="AF367" s="130"/>
    </row>
    <row r="368" spans="1:32" s="131" customFormat="1" ht="18" customHeight="1" x14ac:dyDescent="0.3">
      <c r="A368" s="242"/>
      <c r="B368" s="544" t="s">
        <v>416</v>
      </c>
      <c r="C368" s="488"/>
      <c r="D368" s="487"/>
      <c r="E368" s="487"/>
      <c r="F368" s="487"/>
      <c r="G368" s="487"/>
      <c r="H368" s="494"/>
      <c r="I368" s="571">
        <v>-49048.407590000003</v>
      </c>
      <c r="J368" s="243"/>
      <c r="K368" s="251"/>
      <c r="M368" s="130"/>
      <c r="W368" s="130"/>
      <c r="X368" s="130"/>
      <c r="Y368" s="130"/>
      <c r="Z368" s="130"/>
      <c r="AA368" s="130"/>
      <c r="AB368" s="130"/>
      <c r="AC368" s="130"/>
      <c r="AD368" s="130"/>
      <c r="AE368" s="130"/>
      <c r="AF368" s="130"/>
    </row>
    <row r="369" spans="1:32" s="131" customFormat="1" ht="18" customHeight="1" x14ac:dyDescent="0.3">
      <c r="A369" s="242"/>
      <c r="B369" s="545" t="s">
        <v>417</v>
      </c>
      <c r="C369" s="488"/>
      <c r="D369" s="487"/>
      <c r="E369" s="487"/>
      <c r="F369" s="487"/>
      <c r="G369" s="487"/>
      <c r="H369" s="494"/>
      <c r="I369" s="579">
        <f>I367+I368</f>
        <v>-58589.768901136922</v>
      </c>
      <c r="J369" s="243"/>
      <c r="K369" s="251"/>
      <c r="M369" s="130"/>
      <c r="W369" s="130"/>
      <c r="X369" s="130"/>
      <c r="Y369" s="130"/>
      <c r="Z369" s="130"/>
      <c r="AA369" s="130"/>
      <c r="AB369" s="130"/>
      <c r="AC369" s="130"/>
      <c r="AD369" s="130"/>
      <c r="AE369" s="130"/>
      <c r="AF369" s="130"/>
    </row>
    <row r="370" spans="1:32" s="131" customFormat="1" ht="18" customHeight="1" x14ac:dyDescent="0.3">
      <c r="A370" s="242"/>
      <c r="B370" s="544" t="s">
        <v>418</v>
      </c>
      <c r="C370" s="488"/>
      <c r="D370" s="487"/>
      <c r="E370" s="487"/>
      <c r="F370" s="487"/>
      <c r="G370" s="487"/>
      <c r="H370" s="494"/>
      <c r="I370" s="580">
        <v>4946.9727499999999</v>
      </c>
      <c r="J370" s="243"/>
      <c r="K370" s="251"/>
      <c r="M370" s="130"/>
      <c r="W370" s="130"/>
      <c r="X370" s="130"/>
      <c r="Y370" s="130"/>
      <c r="Z370" s="130"/>
      <c r="AA370" s="130"/>
      <c r="AB370" s="130"/>
      <c r="AC370" s="130"/>
      <c r="AD370" s="130"/>
      <c r="AE370" s="130"/>
      <c r="AF370" s="130"/>
    </row>
    <row r="371" spans="1:32" s="131" customFormat="1" ht="18" customHeight="1" thickBot="1" x14ac:dyDescent="0.35">
      <c r="A371" s="242"/>
      <c r="B371" s="546" t="s">
        <v>419</v>
      </c>
      <c r="C371" s="528"/>
      <c r="D371" s="527"/>
      <c r="E371" s="527"/>
      <c r="F371" s="527"/>
      <c r="G371" s="527"/>
      <c r="H371" s="570"/>
      <c r="I371" s="582">
        <f>I369+I370</f>
        <v>-53642.796151136921</v>
      </c>
      <c r="J371" s="243"/>
      <c r="K371" s="251"/>
      <c r="M371" s="130"/>
      <c r="W371" s="130"/>
      <c r="X371" s="130"/>
      <c r="Y371" s="130"/>
      <c r="Z371" s="130"/>
      <c r="AA371" s="130"/>
      <c r="AB371" s="130"/>
      <c r="AC371" s="130"/>
      <c r="AD371" s="130"/>
      <c r="AE371" s="130"/>
      <c r="AF371" s="130"/>
    </row>
    <row r="372" spans="1:32" s="131" customFormat="1" ht="14.25" customHeight="1" x14ac:dyDescent="0.3">
      <c r="A372" s="242"/>
      <c r="B372" s="226"/>
      <c r="C372" s="221"/>
      <c r="D372" s="221"/>
      <c r="E372" s="221"/>
      <c r="F372" s="221"/>
      <c r="G372" s="221"/>
      <c r="H372" s="221"/>
      <c r="I372" s="243"/>
      <c r="J372" s="243"/>
      <c r="K372" s="251"/>
      <c r="M372" s="130"/>
      <c r="W372" s="130"/>
      <c r="X372" s="130"/>
      <c r="Y372" s="130"/>
      <c r="Z372" s="130"/>
      <c r="AA372" s="130"/>
      <c r="AB372" s="130"/>
      <c r="AC372" s="130"/>
      <c r="AD372" s="130"/>
      <c r="AE372" s="130"/>
      <c r="AF372" s="130"/>
    </row>
    <row r="373" spans="1:32" s="131" customFormat="1" ht="14.25" customHeight="1" x14ac:dyDescent="0.3">
      <c r="A373" s="242"/>
      <c r="B373" s="226"/>
      <c r="C373" s="221"/>
      <c r="D373" s="221"/>
      <c r="E373" s="221"/>
      <c r="F373" s="221"/>
      <c r="G373" s="221"/>
      <c r="H373" s="221"/>
      <c r="I373" s="243"/>
      <c r="J373" s="243"/>
      <c r="K373" s="251"/>
      <c r="M373" s="130"/>
      <c r="W373" s="130"/>
      <c r="X373" s="130"/>
      <c r="Y373" s="130"/>
      <c r="Z373" s="130"/>
      <c r="AA373" s="130"/>
      <c r="AB373" s="130"/>
      <c r="AC373" s="130"/>
      <c r="AD373" s="130"/>
      <c r="AE373" s="130"/>
      <c r="AF373" s="130"/>
    </row>
    <row r="374" spans="1:32" s="131" customFormat="1" ht="14.25" customHeight="1" x14ac:dyDescent="0.3">
      <c r="A374" s="242"/>
      <c r="B374" s="127"/>
      <c r="C374" s="132"/>
      <c r="D374" s="132"/>
      <c r="E374" s="221"/>
      <c r="F374" s="221"/>
      <c r="G374" s="221"/>
      <c r="H374" s="221"/>
      <c r="I374" s="243"/>
      <c r="J374" s="243"/>
      <c r="K374" s="251"/>
      <c r="M374" s="130"/>
      <c r="W374" s="130"/>
      <c r="X374" s="130"/>
      <c r="Y374" s="130"/>
      <c r="Z374" s="130"/>
      <c r="AA374" s="130"/>
      <c r="AB374" s="130"/>
      <c r="AC374" s="130"/>
      <c r="AD374" s="130"/>
      <c r="AE374" s="130"/>
      <c r="AF374" s="130"/>
    </row>
    <row r="375" spans="1:32" s="131" customFormat="1" ht="14.25" customHeight="1" thickBot="1" x14ac:dyDescent="0.35">
      <c r="A375" s="242"/>
      <c r="B375" s="124"/>
      <c r="C375" s="205"/>
      <c r="D375" s="205"/>
      <c r="E375" s="221"/>
      <c r="F375" s="221"/>
      <c r="G375" s="221"/>
      <c r="H375" s="221"/>
      <c r="I375" s="243"/>
      <c r="J375" s="243"/>
      <c r="K375" s="251"/>
      <c r="M375" s="130"/>
      <c r="W375" s="130"/>
      <c r="X375" s="130"/>
      <c r="Y375" s="130"/>
      <c r="Z375" s="130"/>
      <c r="AA375" s="130"/>
      <c r="AB375" s="130"/>
      <c r="AC375" s="130"/>
      <c r="AD375" s="130"/>
      <c r="AE375" s="130"/>
      <c r="AF375" s="130"/>
    </row>
    <row r="376" spans="1:32" s="131" customFormat="1" ht="14.25" customHeight="1" thickBot="1" x14ac:dyDescent="0.35">
      <c r="A376" s="242"/>
      <c r="B376" s="229" t="s">
        <v>34</v>
      </c>
      <c r="C376" s="267"/>
      <c r="D376" s="267"/>
      <c r="E376" s="221"/>
      <c r="F376" s="221"/>
      <c r="G376" s="221"/>
      <c r="H376" s="221"/>
      <c r="I376" s="979" t="s">
        <v>204</v>
      </c>
      <c r="J376" s="979"/>
      <c r="K376" s="979"/>
      <c r="M376" s="130"/>
      <c r="W376" s="130"/>
      <c r="X376" s="130"/>
      <c r="Y376" s="130"/>
      <c r="Z376" s="130"/>
      <c r="AA376" s="130"/>
      <c r="AB376" s="130"/>
      <c r="AC376" s="130"/>
      <c r="AD376" s="130"/>
      <c r="AE376" s="130"/>
      <c r="AF376" s="130"/>
    </row>
    <row r="377" spans="1:32" s="131" customFormat="1" ht="18" customHeight="1" thickBot="1" x14ac:dyDescent="0.35">
      <c r="A377" s="242"/>
      <c r="B377" s="925" t="s">
        <v>312</v>
      </c>
      <c r="C377" s="950">
        <v>2022</v>
      </c>
      <c r="D377" s="951"/>
      <c r="E377" s="951"/>
      <c r="F377" s="951"/>
      <c r="G377" s="951"/>
      <c r="H377" s="951"/>
      <c r="I377" s="951"/>
      <c r="J377" s="951"/>
      <c r="K377" s="952"/>
      <c r="M377" s="130"/>
      <c r="W377" s="130"/>
      <c r="X377" s="130"/>
      <c r="Y377" s="130"/>
      <c r="Z377" s="130"/>
      <c r="AA377" s="130"/>
      <c r="AB377" s="130"/>
      <c r="AC377" s="130"/>
      <c r="AD377" s="130"/>
      <c r="AE377" s="130"/>
      <c r="AF377" s="130"/>
    </row>
    <row r="378" spans="1:32" s="131" customFormat="1" ht="21" customHeight="1" thickBot="1" x14ac:dyDescent="0.35">
      <c r="A378" s="242"/>
      <c r="B378" s="926"/>
      <c r="C378" s="900" t="s">
        <v>100</v>
      </c>
      <c r="D378" s="900" t="s">
        <v>101</v>
      </c>
      <c r="E378" s="862" t="s">
        <v>102</v>
      </c>
      <c r="F378" s="864"/>
      <c r="G378" s="854" t="s">
        <v>103</v>
      </c>
      <c r="H378" s="854" t="s">
        <v>104</v>
      </c>
      <c r="I378" s="958" t="s">
        <v>236</v>
      </c>
      <c r="J378" s="958" t="s">
        <v>90</v>
      </c>
      <c r="K378" s="960" t="s">
        <v>391</v>
      </c>
      <c r="M378" s="130"/>
      <c r="W378" s="130"/>
      <c r="X378" s="130"/>
      <c r="Y378" s="130"/>
      <c r="Z378" s="130"/>
      <c r="AA378" s="130"/>
      <c r="AB378" s="130"/>
      <c r="AC378" s="130"/>
      <c r="AD378" s="130"/>
      <c r="AE378" s="130"/>
      <c r="AF378" s="130"/>
    </row>
    <row r="379" spans="1:32" s="131" customFormat="1" ht="18" customHeight="1" thickBot="1" x14ac:dyDescent="0.35">
      <c r="A379" s="242"/>
      <c r="B379" s="926"/>
      <c r="C379" s="906"/>
      <c r="D379" s="906"/>
      <c r="E379" s="273" t="s">
        <v>392</v>
      </c>
      <c r="F379" s="273" t="s">
        <v>393</v>
      </c>
      <c r="G379" s="855"/>
      <c r="H379" s="855"/>
      <c r="I379" s="959"/>
      <c r="J379" s="959"/>
      <c r="K379" s="961"/>
      <c r="M379" s="130"/>
      <c r="W379" s="130"/>
      <c r="X379" s="130"/>
      <c r="Y379" s="130"/>
      <c r="Z379" s="130"/>
      <c r="AA379" s="130"/>
      <c r="AB379" s="130"/>
      <c r="AC379" s="130"/>
      <c r="AD379" s="130"/>
      <c r="AE379" s="130"/>
      <c r="AF379" s="130"/>
    </row>
    <row r="380" spans="1:32" s="131" customFormat="1" ht="18" customHeight="1" x14ac:dyDescent="0.3">
      <c r="A380" s="242"/>
      <c r="B380" s="508" t="s">
        <v>86</v>
      </c>
      <c r="C380" s="603">
        <v>5174.6277</v>
      </c>
      <c r="D380" s="603">
        <v>401.37369000000001</v>
      </c>
      <c r="E380" s="611"/>
      <c r="F380" s="611">
        <v>121257.25765</v>
      </c>
      <c r="G380" s="611">
        <v>6823827.28314</v>
      </c>
      <c r="H380" s="611">
        <v>171554.90489000001</v>
      </c>
      <c r="I380" s="611">
        <v>8063134.4305600002</v>
      </c>
      <c r="J380" s="617">
        <f>SUM(C380:I380)</f>
        <v>15185349.877629999</v>
      </c>
      <c r="K380" s="629">
        <v>2858687.75208</v>
      </c>
      <c r="M380" s="130"/>
      <c r="W380" s="130"/>
      <c r="X380" s="130"/>
      <c r="Y380" s="130"/>
      <c r="Z380" s="130"/>
      <c r="AA380" s="130"/>
      <c r="AB380" s="130"/>
      <c r="AC380" s="130"/>
      <c r="AD380" s="130"/>
      <c r="AE380" s="130"/>
      <c r="AF380" s="130"/>
    </row>
    <row r="381" spans="1:32" s="131" customFormat="1" ht="18" customHeight="1" x14ac:dyDescent="0.3">
      <c r="A381" s="242"/>
      <c r="B381" s="513" t="s">
        <v>395</v>
      </c>
      <c r="C381" s="604"/>
      <c r="D381" s="604"/>
      <c r="E381" s="604"/>
      <c r="F381" s="604"/>
      <c r="G381" s="604"/>
      <c r="H381" s="604"/>
      <c r="I381" s="490"/>
      <c r="J381" s="618">
        <f>SUM(C381:I381)</f>
        <v>0</v>
      </c>
      <c r="K381" s="514"/>
      <c r="M381" s="130"/>
      <c r="W381" s="130"/>
      <c r="X381" s="130"/>
      <c r="Y381" s="130"/>
      <c r="Z381" s="130"/>
      <c r="AA381" s="130"/>
      <c r="AB381" s="130"/>
      <c r="AC381" s="130"/>
      <c r="AD381" s="130"/>
      <c r="AE381" s="130"/>
      <c r="AF381" s="130"/>
    </row>
    <row r="382" spans="1:32" s="131" customFormat="1" ht="18" customHeight="1" x14ac:dyDescent="0.3">
      <c r="A382" s="242"/>
      <c r="B382" s="513" t="s">
        <v>396</v>
      </c>
      <c r="C382" s="604"/>
      <c r="D382" s="604"/>
      <c r="E382" s="604"/>
      <c r="F382" s="604"/>
      <c r="G382" s="604"/>
      <c r="H382" s="604"/>
      <c r="I382" s="490"/>
      <c r="J382" s="618">
        <f>SUM(C382:I382)</f>
        <v>0</v>
      </c>
      <c r="K382" s="514"/>
      <c r="M382" s="130"/>
      <c r="W382" s="130"/>
      <c r="X382" s="130"/>
      <c r="Y382" s="130"/>
      <c r="Z382" s="130"/>
      <c r="AA382" s="130"/>
      <c r="AB382" s="130"/>
      <c r="AC382" s="130"/>
      <c r="AD382" s="130"/>
      <c r="AE382" s="130"/>
      <c r="AF382" s="130"/>
    </row>
    <row r="383" spans="1:32" s="131" customFormat="1" ht="18" customHeight="1" x14ac:dyDescent="0.3">
      <c r="A383" s="242"/>
      <c r="B383" s="515" t="s">
        <v>397</v>
      </c>
      <c r="C383" s="605"/>
      <c r="D383" s="605"/>
      <c r="E383" s="605"/>
      <c r="F383" s="612"/>
      <c r="G383" s="605"/>
      <c r="H383" s="605"/>
      <c r="I383" s="498">
        <v>-168490.62036999999</v>
      </c>
      <c r="J383" s="619">
        <f>SUM(C383:I383)</f>
        <v>-168490.62036999999</v>
      </c>
      <c r="K383" s="630">
        <v>-515523.75326999999</v>
      </c>
      <c r="M383" s="130"/>
      <c r="W383" s="130"/>
      <c r="X383" s="130"/>
      <c r="Y383" s="130"/>
      <c r="Z383" s="130"/>
      <c r="AA383" s="130"/>
      <c r="AB383" s="130"/>
      <c r="AC383" s="130"/>
      <c r="AD383" s="130"/>
      <c r="AE383" s="130"/>
      <c r="AF383" s="130"/>
    </row>
    <row r="384" spans="1:32" s="131" customFormat="1" ht="18" customHeight="1" x14ac:dyDescent="0.3">
      <c r="A384" s="242"/>
      <c r="B384" s="573" t="s">
        <v>427</v>
      </c>
      <c r="C384" s="340">
        <f>+C380-(C381+C382+C383)</f>
        <v>5174.6277</v>
      </c>
      <c r="D384" s="340">
        <f t="shared" ref="D384:H384" si="45">+D380-(D381+D382+D383)</f>
        <v>401.37369000000001</v>
      </c>
      <c r="E384" s="340">
        <f t="shared" si="45"/>
        <v>0</v>
      </c>
      <c r="F384" s="340">
        <f t="shared" si="45"/>
        <v>121257.25765</v>
      </c>
      <c r="G384" s="340">
        <f t="shared" si="45"/>
        <v>6823827.28314</v>
      </c>
      <c r="H384" s="340">
        <f t="shared" si="45"/>
        <v>171554.90489000001</v>
      </c>
      <c r="I384" s="340">
        <f>SUM(I380:I383)</f>
        <v>7894643.8101900006</v>
      </c>
      <c r="J384" s="167">
        <f>SUM(J380:J383)</f>
        <v>15016859.257259998</v>
      </c>
      <c r="K384" s="631">
        <f>SUM(K380:K383)</f>
        <v>2343163.9988099998</v>
      </c>
      <c r="M384" s="130"/>
      <c r="W384" s="130"/>
      <c r="X384" s="130"/>
      <c r="Y384" s="130"/>
      <c r="Z384" s="130"/>
      <c r="AA384" s="130"/>
      <c r="AB384" s="130"/>
      <c r="AC384" s="130"/>
      <c r="AD384" s="130"/>
      <c r="AE384" s="130"/>
      <c r="AF384" s="130"/>
    </row>
    <row r="385" spans="1:32" s="131" customFormat="1" ht="18" customHeight="1" x14ac:dyDescent="0.3">
      <c r="A385" s="242"/>
      <c r="B385" s="517" t="s">
        <v>425</v>
      </c>
      <c r="C385" s="606">
        <v>0</v>
      </c>
      <c r="D385" s="606">
        <v>0</v>
      </c>
      <c r="E385" s="606">
        <v>0</v>
      </c>
      <c r="F385" s="613">
        <v>226.90153000000001</v>
      </c>
      <c r="G385" s="606">
        <v>13315.068520000001</v>
      </c>
      <c r="H385" s="606">
        <v>-12264.5576</v>
      </c>
      <c r="I385" s="606">
        <v>-492728.89569999999</v>
      </c>
      <c r="J385" s="620">
        <f>SUM(C385:I385)</f>
        <v>-491451.48324999999</v>
      </c>
      <c r="K385" s="632">
        <v>308726.62900000002</v>
      </c>
      <c r="M385" s="130"/>
      <c r="W385" s="130"/>
      <c r="X385" s="130"/>
      <c r="Y385" s="130"/>
      <c r="Z385" s="130"/>
      <c r="AA385" s="130"/>
      <c r="AB385" s="130"/>
      <c r="AC385" s="130"/>
      <c r="AD385" s="130"/>
      <c r="AE385" s="130"/>
      <c r="AF385" s="130"/>
    </row>
    <row r="386" spans="1:32" s="131" customFormat="1" ht="18" customHeight="1" x14ac:dyDescent="0.25">
      <c r="A386" s="242"/>
      <c r="B386" s="536" t="s">
        <v>429</v>
      </c>
      <c r="C386" s="607">
        <f>C384+C385</f>
        <v>5174.6277</v>
      </c>
      <c r="D386" s="340">
        <f>D384+D385</f>
        <v>401.37369000000001</v>
      </c>
      <c r="E386" s="340">
        <f>E384+E385</f>
        <v>0</v>
      </c>
      <c r="F386" s="340">
        <f>F384+F385</f>
        <v>121484.15918</v>
      </c>
      <c r="G386" s="340">
        <f t="shared" ref="G386:I386" si="46">G384+G385</f>
        <v>6837142.3516600002</v>
      </c>
      <c r="H386" s="340">
        <f t="shared" si="46"/>
        <v>159290.34729000001</v>
      </c>
      <c r="I386" s="340">
        <f t="shared" si="46"/>
        <v>7401914.9144900003</v>
      </c>
      <c r="J386" s="167">
        <f>SUM(C386:I386)</f>
        <v>14525407.774010001</v>
      </c>
      <c r="K386" s="633">
        <f>+K384+K385</f>
        <v>2651890.62781</v>
      </c>
      <c r="M386" s="130"/>
      <c r="W386" s="130"/>
      <c r="X386" s="130"/>
      <c r="Y386" s="130"/>
      <c r="Z386" s="130"/>
      <c r="AA386" s="130"/>
      <c r="AB386" s="130"/>
      <c r="AC386" s="130"/>
      <c r="AD386" s="130"/>
      <c r="AE386" s="130"/>
      <c r="AF386" s="130"/>
    </row>
    <row r="387" spans="1:32" s="131" customFormat="1" ht="18" customHeight="1" x14ac:dyDescent="0.3">
      <c r="A387" s="242"/>
      <c r="B387" s="519"/>
      <c r="C387" s="501"/>
      <c r="D387" s="501"/>
      <c r="E387" s="501"/>
      <c r="F387" s="501"/>
      <c r="G387" s="501"/>
      <c r="H387" s="501"/>
      <c r="I387" s="501"/>
      <c r="J387" s="621"/>
      <c r="K387" s="520"/>
      <c r="M387" s="130"/>
      <c r="W387" s="130"/>
      <c r="X387" s="130"/>
      <c r="Y387" s="130"/>
      <c r="Z387" s="130"/>
      <c r="AA387" s="130"/>
      <c r="AB387" s="130"/>
      <c r="AC387" s="130"/>
      <c r="AD387" s="130"/>
      <c r="AE387" s="130"/>
      <c r="AF387" s="130"/>
    </row>
    <row r="388" spans="1:32" s="131" customFormat="1" ht="18" customHeight="1" x14ac:dyDescent="0.3">
      <c r="A388" s="242"/>
      <c r="B388" s="521" t="s">
        <v>401</v>
      </c>
      <c r="C388" s="490"/>
      <c r="D388" s="490"/>
      <c r="E388" s="490"/>
      <c r="F388" s="490"/>
      <c r="G388" s="490"/>
      <c r="H388" s="490"/>
      <c r="I388" s="490"/>
      <c r="J388" s="495">
        <f>SUM(J389:J391)</f>
        <v>-11932540.292102281</v>
      </c>
      <c r="K388" s="514"/>
      <c r="M388" s="130"/>
      <c r="W388" s="130"/>
      <c r="X388" s="130"/>
      <c r="Y388" s="130"/>
      <c r="Z388" s="130"/>
      <c r="AA388" s="130"/>
      <c r="AB388" s="130"/>
      <c r="AC388" s="130"/>
      <c r="AD388" s="130"/>
      <c r="AE388" s="130"/>
      <c r="AF388" s="130"/>
    </row>
    <row r="389" spans="1:32" s="131" customFormat="1" ht="18" customHeight="1" x14ac:dyDescent="0.25">
      <c r="A389" s="242"/>
      <c r="B389" s="513" t="s">
        <v>402</v>
      </c>
      <c r="C389" s="608">
        <v>-1385.08392</v>
      </c>
      <c r="D389" s="608"/>
      <c r="E389" s="608"/>
      <c r="F389" s="614">
        <v>-216790.57788999999</v>
      </c>
      <c r="G389" s="608">
        <v>-8961815.1107822806</v>
      </c>
      <c r="H389" s="608">
        <v>-98094.543940000003</v>
      </c>
      <c r="I389" s="608">
        <v>-1319977.20417</v>
      </c>
      <c r="J389" s="622">
        <f>SUM(C389:I389)</f>
        <v>-10598062.52070228</v>
      </c>
      <c r="K389" s="634">
        <v>-2461371.7328417399</v>
      </c>
      <c r="M389" s="130"/>
      <c r="W389" s="130"/>
      <c r="X389" s="130"/>
      <c r="Y389" s="130"/>
      <c r="Z389" s="130"/>
      <c r="AA389" s="130"/>
      <c r="AB389" s="130"/>
      <c r="AC389" s="130"/>
      <c r="AD389" s="130"/>
      <c r="AE389" s="130"/>
      <c r="AF389" s="130"/>
    </row>
    <row r="390" spans="1:32" s="131" customFormat="1" ht="18" customHeight="1" x14ac:dyDescent="0.25">
      <c r="A390" s="242"/>
      <c r="B390" s="513" t="s">
        <v>403</v>
      </c>
      <c r="C390" s="608"/>
      <c r="D390" s="608"/>
      <c r="E390" s="608"/>
      <c r="F390" s="615"/>
      <c r="G390" s="608"/>
      <c r="H390" s="608">
        <v>-683.88640999999996</v>
      </c>
      <c r="I390" s="608">
        <v>-1225100.48688</v>
      </c>
      <c r="J390" s="622">
        <f>SUM(C390:I390)</f>
        <v>-1225784.37329</v>
      </c>
      <c r="K390" s="634">
        <v>-661590.55142999999</v>
      </c>
      <c r="M390" s="130"/>
      <c r="W390" s="130"/>
      <c r="X390" s="130"/>
      <c r="Y390" s="130"/>
      <c r="Z390" s="130"/>
      <c r="AA390" s="130"/>
      <c r="AB390" s="130"/>
      <c r="AC390" s="130"/>
      <c r="AD390" s="130"/>
      <c r="AE390" s="130"/>
      <c r="AF390" s="130"/>
    </row>
    <row r="391" spans="1:32" s="131" customFormat="1" ht="18" customHeight="1" x14ac:dyDescent="0.25">
      <c r="A391" s="242"/>
      <c r="B391" s="515" t="s">
        <v>404</v>
      </c>
      <c r="C391" s="609"/>
      <c r="D391" s="609"/>
      <c r="E391" s="609"/>
      <c r="F391" s="616"/>
      <c r="G391" s="609"/>
      <c r="H391" s="609"/>
      <c r="I391" s="609">
        <v>-108693.39810999999</v>
      </c>
      <c r="J391" s="623">
        <f>SUM(C391:I391)</f>
        <v>-108693.39810999999</v>
      </c>
      <c r="K391" s="635"/>
      <c r="M391" s="130"/>
      <c r="W391" s="130"/>
      <c r="X391" s="130"/>
      <c r="Y391" s="130"/>
      <c r="Z391" s="130"/>
      <c r="AA391" s="130"/>
      <c r="AB391" s="130"/>
      <c r="AC391" s="130"/>
      <c r="AD391" s="130"/>
      <c r="AE391" s="130"/>
      <c r="AF391" s="130"/>
    </row>
    <row r="392" spans="1:32" s="131" customFormat="1" ht="18" customHeight="1" x14ac:dyDescent="0.25">
      <c r="A392" s="242"/>
      <c r="B392" s="636" t="s">
        <v>405</v>
      </c>
      <c r="C392" s="610">
        <f t="shared" ref="C392:I392" si="47">+C386+C389+C390+C391</f>
        <v>3789.54378</v>
      </c>
      <c r="D392" s="610">
        <f t="shared" si="47"/>
        <v>401.37369000000001</v>
      </c>
      <c r="E392" s="610">
        <f t="shared" si="47"/>
        <v>0</v>
      </c>
      <c r="F392" s="610">
        <f t="shared" si="47"/>
        <v>-95306.418709999984</v>
      </c>
      <c r="G392" s="610">
        <f t="shared" si="47"/>
        <v>-2124672.7591222804</v>
      </c>
      <c r="H392" s="610">
        <f t="shared" si="47"/>
        <v>60511.916940000003</v>
      </c>
      <c r="I392" s="610">
        <f t="shared" si="47"/>
        <v>4748143.8253300004</v>
      </c>
      <c r="J392" s="624">
        <f>+J386+J389+J390+J391</f>
        <v>2592867.4819077207</v>
      </c>
      <c r="K392" s="637">
        <f>+K386+K389+K390+K391</f>
        <v>-471071.65646173991</v>
      </c>
      <c r="M392" s="130"/>
      <c r="W392" s="130"/>
      <c r="X392" s="130"/>
      <c r="Y392" s="130"/>
      <c r="Z392" s="130"/>
      <c r="AA392" s="130"/>
      <c r="AB392" s="130"/>
      <c r="AC392" s="130"/>
      <c r="AD392" s="130"/>
      <c r="AE392" s="130"/>
      <c r="AF392" s="130"/>
    </row>
    <row r="393" spans="1:32" s="131" customFormat="1" ht="18" customHeight="1" x14ac:dyDescent="0.3">
      <c r="A393" s="242"/>
      <c r="B393" s="523"/>
      <c r="C393" s="601"/>
      <c r="D393" s="600"/>
      <c r="E393" s="600"/>
      <c r="F393" s="600"/>
      <c r="G393" s="600"/>
      <c r="H393" s="600"/>
      <c r="I393" s="625"/>
      <c r="J393" s="617"/>
      <c r="K393" s="638"/>
      <c r="M393" s="130"/>
      <c r="W393" s="130"/>
      <c r="X393" s="130"/>
      <c r="Y393" s="130"/>
      <c r="Z393" s="130"/>
      <c r="AA393" s="130"/>
      <c r="AB393" s="130"/>
      <c r="AC393" s="130"/>
      <c r="AD393" s="130"/>
      <c r="AE393" s="130"/>
      <c r="AF393" s="130"/>
    </row>
    <row r="394" spans="1:32" s="131" customFormat="1" ht="18" customHeight="1" x14ac:dyDescent="0.25">
      <c r="A394" s="242"/>
      <c r="B394" s="521" t="s">
        <v>406</v>
      </c>
      <c r="C394" s="488"/>
      <c r="D394" s="487"/>
      <c r="E394" s="487"/>
      <c r="F394" s="487"/>
      <c r="G394" s="487"/>
      <c r="H394" s="487"/>
      <c r="I394" s="494"/>
      <c r="J394" s="627">
        <f>SUM(J395:J399)</f>
        <v>3081192.4206696996</v>
      </c>
      <c r="K394" s="639">
        <f>SUM(K395:K399)</f>
        <v>1574141.28269</v>
      </c>
      <c r="M394" s="130"/>
      <c r="W394" s="130"/>
      <c r="X394" s="130"/>
      <c r="Y394" s="130"/>
      <c r="Z394" s="130"/>
      <c r="AA394" s="130"/>
      <c r="AB394" s="130"/>
      <c r="AC394" s="130"/>
      <c r="AD394" s="130"/>
      <c r="AE394" s="130"/>
      <c r="AF394" s="130"/>
    </row>
    <row r="395" spans="1:32" s="131" customFormat="1" ht="18" customHeight="1" x14ac:dyDescent="0.25">
      <c r="A395" s="242"/>
      <c r="B395" s="513" t="s">
        <v>407</v>
      </c>
      <c r="C395" s="488"/>
      <c r="D395" s="487"/>
      <c r="E395" s="487"/>
      <c r="F395" s="599"/>
      <c r="G395" s="599"/>
      <c r="H395" s="599"/>
      <c r="I395" s="494"/>
      <c r="J395" s="622">
        <v>1301.7725700000001</v>
      </c>
      <c r="K395" s="640"/>
      <c r="M395" s="130"/>
      <c r="W395" s="130"/>
      <c r="X395" s="130"/>
      <c r="Y395" s="130"/>
      <c r="Z395" s="130"/>
      <c r="AA395" s="130"/>
      <c r="AB395" s="130"/>
      <c r="AC395" s="130"/>
      <c r="AD395" s="130"/>
      <c r="AE395" s="130"/>
      <c r="AF395" s="130"/>
    </row>
    <row r="396" spans="1:32" s="131" customFormat="1" ht="18" customHeight="1" x14ac:dyDescent="0.25">
      <c r="A396" s="242"/>
      <c r="B396" s="513" t="s">
        <v>408</v>
      </c>
      <c r="C396" s="488"/>
      <c r="D396" s="487"/>
      <c r="E396" s="487"/>
      <c r="F396" s="599"/>
      <c r="G396" s="599"/>
      <c r="H396" s="599"/>
      <c r="I396" s="626"/>
      <c r="J396" s="622">
        <v>3009653.0149299996</v>
      </c>
      <c r="K396" s="640">
        <v>274487.04304999998</v>
      </c>
      <c r="M396" s="130"/>
      <c r="W396" s="130"/>
      <c r="X396" s="130"/>
      <c r="Y396" s="130"/>
      <c r="Z396" s="130"/>
      <c r="AA396" s="130"/>
      <c r="AB396" s="130"/>
      <c r="AC396" s="130"/>
      <c r="AD396" s="130"/>
      <c r="AE396" s="130"/>
      <c r="AF396" s="130"/>
    </row>
    <row r="397" spans="1:32" s="131" customFormat="1" ht="18" customHeight="1" x14ac:dyDescent="0.25">
      <c r="A397" s="242"/>
      <c r="B397" s="513" t="s">
        <v>409</v>
      </c>
      <c r="C397" s="488"/>
      <c r="D397" s="487"/>
      <c r="E397" s="487"/>
      <c r="F397" s="599"/>
      <c r="G397" s="599"/>
      <c r="H397" s="599"/>
      <c r="I397" s="626"/>
      <c r="J397" s="622">
        <v>0</v>
      </c>
      <c r="K397" s="640">
        <v>0</v>
      </c>
      <c r="M397" s="130"/>
      <c r="W397" s="130"/>
      <c r="X397" s="130"/>
      <c r="Y397" s="130"/>
      <c r="Z397" s="130"/>
      <c r="AA397" s="130"/>
      <c r="AB397" s="130"/>
      <c r="AC397" s="130"/>
      <c r="AD397" s="130"/>
      <c r="AE397" s="130"/>
      <c r="AF397" s="130"/>
    </row>
    <row r="398" spans="1:32" s="131" customFormat="1" ht="18" customHeight="1" x14ac:dyDescent="0.25">
      <c r="A398" s="242"/>
      <c r="B398" s="513" t="s">
        <v>410</v>
      </c>
      <c r="C398" s="488"/>
      <c r="D398" s="487"/>
      <c r="E398" s="487"/>
      <c r="F398" s="599"/>
      <c r="G398" s="599"/>
      <c r="H398" s="599"/>
      <c r="I398" s="626"/>
      <c r="J398" s="622">
        <v>0</v>
      </c>
      <c r="K398" s="640"/>
      <c r="M398" s="130"/>
      <c r="W398" s="130"/>
      <c r="X398" s="130"/>
      <c r="Y398" s="130"/>
      <c r="Z398" s="130"/>
      <c r="AA398" s="130"/>
      <c r="AB398" s="130"/>
      <c r="AC398" s="130"/>
      <c r="AD398" s="130"/>
      <c r="AE398" s="130"/>
      <c r="AF398" s="130"/>
    </row>
    <row r="399" spans="1:32" s="131" customFormat="1" ht="18" customHeight="1" x14ac:dyDescent="0.25">
      <c r="A399" s="242"/>
      <c r="B399" s="513" t="s">
        <v>411</v>
      </c>
      <c r="C399" s="488"/>
      <c r="D399" s="487"/>
      <c r="E399" s="487"/>
      <c r="F399" s="599"/>
      <c r="G399" s="599"/>
      <c r="H399" s="599"/>
      <c r="I399" s="626"/>
      <c r="J399" s="622">
        <v>70237.633169699999</v>
      </c>
      <c r="K399" s="640">
        <v>1299654.23964</v>
      </c>
      <c r="M399" s="130"/>
      <c r="W399" s="130"/>
      <c r="X399" s="130"/>
      <c r="Y399" s="130"/>
      <c r="Z399" s="130"/>
      <c r="AA399" s="130"/>
      <c r="AB399" s="130"/>
      <c r="AC399" s="130"/>
      <c r="AD399" s="130"/>
      <c r="AE399" s="130"/>
      <c r="AF399" s="130"/>
    </row>
    <row r="400" spans="1:32" s="131" customFormat="1" ht="18" customHeight="1" x14ac:dyDescent="0.25">
      <c r="A400" s="242"/>
      <c r="B400" s="513"/>
      <c r="C400" s="488"/>
      <c r="D400" s="487"/>
      <c r="E400" s="487"/>
      <c r="F400" s="487"/>
      <c r="G400" s="487"/>
      <c r="H400" s="487"/>
      <c r="I400" s="494"/>
      <c r="J400" s="622"/>
      <c r="K400" s="641"/>
      <c r="M400" s="130"/>
      <c r="W400" s="130"/>
      <c r="X400" s="130"/>
      <c r="Y400" s="130"/>
      <c r="Z400" s="130"/>
      <c r="AA400" s="130"/>
      <c r="AB400" s="130"/>
      <c r="AC400" s="130"/>
      <c r="AD400" s="130"/>
      <c r="AE400" s="130"/>
      <c r="AF400" s="130"/>
    </row>
    <row r="401" spans="1:32" s="131" customFormat="1" ht="18" customHeight="1" x14ac:dyDescent="0.25">
      <c r="A401" s="242"/>
      <c r="B401" s="521" t="s">
        <v>412</v>
      </c>
      <c r="C401" s="488"/>
      <c r="D401" s="487"/>
      <c r="E401" s="487"/>
      <c r="F401" s="487"/>
      <c r="G401" s="487"/>
      <c r="H401" s="487"/>
      <c r="I401" s="494"/>
      <c r="J401" s="622">
        <f>SUM(J402+J403)</f>
        <v>-499175.30666880001</v>
      </c>
      <c r="K401" s="641">
        <f>SUM(K402+K403)</f>
        <v>-50833.954826000001</v>
      </c>
      <c r="M401" s="130"/>
      <c r="W401" s="130"/>
      <c r="X401" s="130"/>
      <c r="Y401" s="130"/>
      <c r="Z401" s="130"/>
      <c r="AA401" s="130"/>
      <c r="AB401" s="130"/>
      <c r="AC401" s="130"/>
      <c r="AD401" s="130"/>
      <c r="AE401" s="130"/>
      <c r="AF401" s="130"/>
    </row>
    <row r="402" spans="1:32" s="131" customFormat="1" ht="25.95" customHeight="1" x14ac:dyDescent="0.25">
      <c r="A402" s="242"/>
      <c r="B402" s="513" t="s">
        <v>413</v>
      </c>
      <c r="C402" s="488"/>
      <c r="D402" s="487"/>
      <c r="E402" s="487"/>
      <c r="F402" s="599"/>
      <c r="G402" s="599"/>
      <c r="H402" s="599"/>
      <c r="I402" s="626"/>
      <c r="J402" s="622">
        <v>-499175.30666880001</v>
      </c>
      <c r="K402" s="640">
        <v>-50833.954826000001</v>
      </c>
      <c r="M402" s="130"/>
      <c r="W402" s="130"/>
      <c r="X402" s="130"/>
      <c r="Y402" s="130"/>
      <c r="Z402" s="130"/>
      <c r="AA402" s="130"/>
      <c r="AB402" s="130"/>
      <c r="AC402" s="130"/>
      <c r="AD402" s="130"/>
      <c r="AE402" s="130"/>
      <c r="AF402" s="130"/>
    </row>
    <row r="403" spans="1:32" s="131" customFormat="1" ht="18" customHeight="1" x14ac:dyDescent="0.25">
      <c r="A403" s="242"/>
      <c r="B403" s="513" t="s">
        <v>414</v>
      </c>
      <c r="C403" s="488"/>
      <c r="D403" s="487"/>
      <c r="E403" s="487"/>
      <c r="F403" s="487"/>
      <c r="G403" s="487"/>
      <c r="H403" s="487"/>
      <c r="I403" s="494"/>
      <c r="J403" s="622"/>
      <c r="K403" s="641">
        <f>SUM(H403:J403)</f>
        <v>0</v>
      </c>
      <c r="M403" s="130"/>
      <c r="W403" s="130"/>
      <c r="X403" s="130"/>
      <c r="Y403" s="130"/>
      <c r="Z403" s="130"/>
      <c r="AA403" s="130"/>
      <c r="AB403" s="130"/>
      <c r="AC403" s="130"/>
      <c r="AD403" s="130"/>
      <c r="AE403" s="130"/>
      <c r="AF403" s="130"/>
    </row>
    <row r="404" spans="1:32" s="131" customFormat="1" ht="18" customHeight="1" x14ac:dyDescent="0.25">
      <c r="A404" s="242"/>
      <c r="B404" s="521" t="s">
        <v>415</v>
      </c>
      <c r="C404" s="488"/>
      <c r="D404" s="487"/>
      <c r="E404" s="487"/>
      <c r="F404" s="487"/>
      <c r="G404" s="487"/>
      <c r="H404" s="487"/>
      <c r="I404" s="494"/>
      <c r="J404" s="627">
        <f>+J392+J394+J401</f>
        <v>5174884.5959086204</v>
      </c>
      <c r="K404" s="639">
        <f>+K392+K394+K401</f>
        <v>1052235.6714022602</v>
      </c>
      <c r="M404" s="130"/>
      <c r="W404" s="130"/>
      <c r="X404" s="130"/>
      <c r="Y404" s="130"/>
      <c r="Z404" s="130"/>
      <c r="AA404" s="130"/>
      <c r="AB404" s="130"/>
      <c r="AC404" s="130"/>
      <c r="AD404" s="130"/>
      <c r="AE404" s="130"/>
      <c r="AF404" s="130"/>
    </row>
    <row r="405" spans="1:32" s="131" customFormat="1" ht="18" customHeight="1" x14ac:dyDescent="0.25">
      <c r="A405" s="242"/>
      <c r="B405" s="513" t="s">
        <v>416</v>
      </c>
      <c r="C405" s="602"/>
      <c r="D405" s="599"/>
      <c r="E405" s="599"/>
      <c r="F405" s="599"/>
      <c r="G405" s="599"/>
      <c r="H405" s="599"/>
      <c r="I405" s="626"/>
      <c r="J405" s="622">
        <v>-8510.3923400000003</v>
      </c>
      <c r="K405" s="640"/>
      <c r="M405" s="130"/>
      <c r="W405" s="130"/>
      <c r="X405" s="130"/>
      <c r="Y405" s="130"/>
      <c r="Z405" s="130"/>
      <c r="AA405" s="130"/>
      <c r="AB405" s="130"/>
      <c r="AC405" s="130"/>
      <c r="AD405" s="130"/>
      <c r="AE405" s="130"/>
      <c r="AF405" s="130"/>
    </row>
    <row r="406" spans="1:32" s="131" customFormat="1" ht="18" customHeight="1" x14ac:dyDescent="0.25">
      <c r="A406" s="242"/>
      <c r="B406" s="524" t="s">
        <v>417</v>
      </c>
      <c r="C406" s="602"/>
      <c r="D406" s="599"/>
      <c r="E406" s="599"/>
      <c r="F406" s="599"/>
      <c r="G406" s="599"/>
      <c r="H406" s="599"/>
      <c r="I406" s="626"/>
      <c r="J406" s="627">
        <f>SUM(J404:J405)</f>
        <v>5166374.2035686206</v>
      </c>
      <c r="K406" s="642">
        <f>SUM(K404:K405)</f>
        <v>1052235.6714022602</v>
      </c>
      <c r="M406" s="130"/>
      <c r="W406" s="130"/>
      <c r="X406" s="130"/>
      <c r="Y406" s="130"/>
      <c r="Z406" s="130"/>
      <c r="AA406" s="130"/>
      <c r="AB406" s="130"/>
      <c r="AC406" s="130"/>
      <c r="AD406" s="130"/>
      <c r="AE406" s="130"/>
      <c r="AF406" s="130"/>
    </row>
    <row r="407" spans="1:32" s="131" customFormat="1" ht="18" customHeight="1" x14ac:dyDescent="0.25">
      <c r="A407" s="242"/>
      <c r="B407" s="525" t="s">
        <v>418</v>
      </c>
      <c r="C407" s="602"/>
      <c r="D407" s="599"/>
      <c r="E407" s="599"/>
      <c r="F407" s="599"/>
      <c r="G407" s="599"/>
      <c r="H407" s="599"/>
      <c r="I407" s="626"/>
      <c r="J407" s="622">
        <v>-1698105.7212</v>
      </c>
      <c r="K407" s="640"/>
      <c r="M407" s="130"/>
      <c r="W407" s="130"/>
      <c r="X407" s="130"/>
      <c r="Y407" s="130"/>
      <c r="Z407" s="130"/>
      <c r="AA407" s="130"/>
      <c r="AB407" s="130"/>
      <c r="AC407" s="130"/>
      <c r="AD407" s="130"/>
      <c r="AE407" s="130"/>
      <c r="AF407" s="130"/>
    </row>
    <row r="408" spans="1:32" s="131" customFormat="1" ht="18" customHeight="1" thickBot="1" x14ac:dyDescent="0.3">
      <c r="A408" s="242"/>
      <c r="B408" s="526" t="s">
        <v>419</v>
      </c>
      <c r="C408" s="643"/>
      <c r="D408" s="644"/>
      <c r="E408" s="644"/>
      <c r="F408" s="644"/>
      <c r="G408" s="644"/>
      <c r="H408" s="644"/>
      <c r="I408" s="645"/>
      <c r="J408" s="646">
        <f>SUM(J406:J407)</f>
        <v>3468268.4823686206</v>
      </c>
      <c r="K408" s="647">
        <f>SUM(K406:K407)</f>
        <v>1052235.6714022602</v>
      </c>
      <c r="M408" s="130"/>
      <c r="W408" s="130"/>
      <c r="X408" s="130"/>
      <c r="Y408" s="130"/>
      <c r="Z408" s="130"/>
      <c r="AA408" s="130"/>
      <c r="AB408" s="130"/>
      <c r="AC408" s="130"/>
      <c r="AD408" s="130"/>
      <c r="AE408" s="130"/>
      <c r="AF408" s="130"/>
    </row>
    <row r="409" spans="1:32" s="131" customFormat="1" ht="14.25" customHeight="1" x14ac:dyDescent="0.3">
      <c r="A409" s="242"/>
      <c r="B409" s="254"/>
      <c r="C409" s="243"/>
      <c r="D409" s="243"/>
      <c r="E409" s="243"/>
      <c r="F409" s="243"/>
      <c r="G409" s="243"/>
      <c r="H409" s="243"/>
      <c r="I409" s="243"/>
      <c r="J409" s="132"/>
      <c r="K409" s="132"/>
      <c r="M409" s="130"/>
      <c r="W409" s="130"/>
      <c r="X409" s="130"/>
      <c r="Y409" s="130"/>
      <c r="Z409" s="130"/>
      <c r="AA409" s="130"/>
      <c r="AB409" s="130"/>
      <c r="AC409" s="130"/>
      <c r="AD409" s="130"/>
      <c r="AE409" s="130"/>
      <c r="AF409" s="130"/>
    </row>
    <row r="410" spans="1:32" s="131" customFormat="1" ht="14.25" customHeight="1" x14ac:dyDescent="0.3">
      <c r="A410" s="242"/>
      <c r="B410" s="124"/>
      <c r="C410" s="205"/>
      <c r="D410" s="205"/>
      <c r="E410" s="243"/>
      <c r="F410" s="243"/>
      <c r="G410" s="243"/>
      <c r="H410" s="243"/>
      <c r="I410" s="243"/>
      <c r="J410" s="243"/>
      <c r="K410" s="219"/>
      <c r="M410" s="130"/>
      <c r="W410" s="130"/>
      <c r="X410" s="130"/>
      <c r="Y410" s="130"/>
      <c r="Z410" s="130"/>
      <c r="AA410" s="130"/>
      <c r="AB410" s="130"/>
      <c r="AC410" s="130"/>
      <c r="AD410" s="130"/>
      <c r="AE410" s="130"/>
      <c r="AF410" s="130"/>
    </row>
    <row r="411" spans="1:32" s="131" customFormat="1" ht="14.25" customHeight="1" x14ac:dyDescent="0.3">
      <c r="A411" s="242"/>
      <c r="B411" s="127"/>
      <c r="C411" s="205"/>
      <c r="D411" s="205"/>
      <c r="E411" s="221"/>
      <c r="F411" s="221"/>
      <c r="G411" s="221"/>
      <c r="H411" s="221"/>
      <c r="I411" s="243"/>
      <c r="J411" s="243"/>
      <c r="K411" s="251"/>
      <c r="M411" s="130"/>
      <c r="W411" s="130"/>
      <c r="X411" s="130"/>
      <c r="Y411" s="130"/>
      <c r="Z411" s="130"/>
      <c r="AA411" s="130"/>
      <c r="AB411" s="130"/>
      <c r="AC411" s="130"/>
      <c r="AD411" s="130"/>
      <c r="AE411" s="130"/>
      <c r="AF411" s="130"/>
    </row>
    <row r="412" spans="1:32" s="131" customFormat="1" ht="14.25" customHeight="1" thickBot="1" x14ac:dyDescent="0.35">
      <c r="A412" s="242"/>
      <c r="B412" s="124"/>
      <c r="C412" s="205"/>
      <c r="D412" s="205"/>
      <c r="E412" s="221"/>
      <c r="F412" s="221"/>
      <c r="G412" s="221"/>
      <c r="H412" s="221"/>
      <c r="I412" s="243"/>
      <c r="J412" s="243"/>
      <c r="K412" s="251"/>
      <c r="M412" s="130"/>
      <c r="W412" s="130"/>
      <c r="X412" s="130"/>
      <c r="Y412" s="130"/>
      <c r="Z412" s="130"/>
      <c r="AA412" s="130"/>
      <c r="AB412" s="130"/>
      <c r="AC412" s="130"/>
      <c r="AD412" s="130"/>
      <c r="AE412" s="130"/>
      <c r="AF412" s="130"/>
    </row>
    <row r="413" spans="1:32" s="131" customFormat="1" ht="14.25" customHeight="1" thickBot="1" x14ac:dyDescent="0.35">
      <c r="A413" s="242"/>
      <c r="B413" s="229" t="s">
        <v>26</v>
      </c>
      <c r="C413" s="148"/>
      <c r="D413" s="148"/>
      <c r="E413" s="148"/>
      <c r="F413" s="148"/>
      <c r="G413" s="979" t="s">
        <v>204</v>
      </c>
      <c r="H413" s="979"/>
      <c r="I413" s="979"/>
      <c r="J413" s="243"/>
      <c r="K413" s="251"/>
      <c r="M413" s="130"/>
      <c r="W413" s="130"/>
      <c r="X413" s="130"/>
      <c r="Y413" s="130"/>
      <c r="Z413" s="130"/>
      <c r="AA413" s="130"/>
      <c r="AB413" s="130"/>
      <c r="AC413" s="130"/>
      <c r="AD413" s="130"/>
      <c r="AE413" s="130"/>
      <c r="AF413" s="130"/>
    </row>
    <row r="414" spans="1:32" s="131" customFormat="1" ht="18" customHeight="1" thickBot="1" x14ac:dyDescent="0.35">
      <c r="A414" s="242"/>
      <c r="B414" s="925" t="s">
        <v>312</v>
      </c>
      <c r="C414" s="950">
        <v>2022</v>
      </c>
      <c r="D414" s="951"/>
      <c r="E414" s="951"/>
      <c r="F414" s="951"/>
      <c r="G414" s="951"/>
      <c r="H414" s="951"/>
      <c r="I414" s="952"/>
      <c r="J414" s="243"/>
      <c r="K414" s="251"/>
      <c r="M414" s="130"/>
      <c r="W414" s="130"/>
      <c r="X414" s="130"/>
      <c r="Y414" s="130"/>
      <c r="Z414" s="130"/>
      <c r="AA414" s="130"/>
      <c r="AB414" s="130"/>
      <c r="AC414" s="130"/>
      <c r="AD414" s="130"/>
      <c r="AE414" s="130"/>
      <c r="AF414" s="130"/>
    </row>
    <row r="415" spans="1:32" s="131" customFormat="1" ht="17.399999999999999" customHeight="1" thickBot="1" x14ac:dyDescent="0.35">
      <c r="A415" s="242"/>
      <c r="B415" s="926"/>
      <c r="C415" s="900" t="s">
        <v>100</v>
      </c>
      <c r="D415" s="900" t="s">
        <v>101</v>
      </c>
      <c r="E415" s="954" t="s">
        <v>102</v>
      </c>
      <c r="F415" s="955"/>
      <c r="G415" s="854" t="s">
        <v>103</v>
      </c>
      <c r="H415" s="854" t="s">
        <v>104</v>
      </c>
      <c r="I415" s="956" t="s">
        <v>90</v>
      </c>
      <c r="J415" s="243"/>
      <c r="K415" s="251"/>
      <c r="M415" s="130"/>
      <c r="W415" s="130"/>
      <c r="X415" s="130"/>
      <c r="Y415" s="130"/>
      <c r="Z415" s="130"/>
      <c r="AA415" s="130"/>
      <c r="AB415" s="130"/>
      <c r="AC415" s="130"/>
      <c r="AD415" s="130"/>
      <c r="AE415" s="130"/>
      <c r="AF415" s="130"/>
    </row>
    <row r="416" spans="1:32" s="131" customFormat="1" ht="19.95" customHeight="1" thickBot="1" x14ac:dyDescent="0.35">
      <c r="A416" s="242"/>
      <c r="B416" s="926"/>
      <c r="C416" s="906"/>
      <c r="D416" s="953"/>
      <c r="E416" s="273" t="s">
        <v>392</v>
      </c>
      <c r="F416" s="272" t="s">
        <v>393</v>
      </c>
      <c r="G416" s="855"/>
      <c r="H416" s="855"/>
      <c r="I416" s="957"/>
      <c r="J416" s="243"/>
      <c r="K416" s="251"/>
      <c r="M416" s="130"/>
      <c r="W416" s="130"/>
      <c r="X416" s="130"/>
      <c r="Y416" s="130"/>
      <c r="Z416" s="130"/>
      <c r="AA416" s="130"/>
      <c r="AB416" s="130"/>
      <c r="AC416" s="130"/>
      <c r="AD416" s="130"/>
      <c r="AE416" s="130"/>
      <c r="AF416" s="130"/>
    </row>
    <row r="417" spans="1:32" s="131" customFormat="1" ht="18" customHeight="1" x14ac:dyDescent="0.3">
      <c r="A417" s="242"/>
      <c r="B417" s="508" t="s">
        <v>86</v>
      </c>
      <c r="C417" s="592">
        <v>341888.506075043</v>
      </c>
      <c r="D417" s="592">
        <v>19909.518039999999</v>
      </c>
      <c r="E417" s="592"/>
      <c r="F417" s="593">
        <v>1773181.0947499983</v>
      </c>
      <c r="G417" s="592">
        <v>83320.104640000034</v>
      </c>
      <c r="H417" s="594">
        <v>237185.80673000013</v>
      </c>
      <c r="I417" s="595">
        <f t="shared" ref="I417:I430" si="48">H417+G417+F417+E417+D417+C417</f>
        <v>2455485.0302350419</v>
      </c>
      <c r="J417" s="243"/>
      <c r="K417" s="251"/>
      <c r="M417" s="130"/>
      <c r="W417" s="130"/>
      <c r="X417" s="130"/>
      <c r="Y417" s="130"/>
      <c r="Z417" s="130"/>
      <c r="AA417" s="130"/>
      <c r="AB417" s="130"/>
      <c r="AC417" s="130"/>
      <c r="AD417" s="130"/>
      <c r="AE417" s="130"/>
      <c r="AF417" s="130"/>
    </row>
    <row r="418" spans="1:32" s="131" customFormat="1" ht="18" customHeight="1" x14ac:dyDescent="0.3">
      <c r="A418" s="242"/>
      <c r="B418" s="544" t="s">
        <v>395</v>
      </c>
      <c r="C418" s="540"/>
      <c r="D418" s="540"/>
      <c r="E418" s="540"/>
      <c r="F418" s="542"/>
      <c r="G418" s="540"/>
      <c r="H418" s="562"/>
      <c r="I418" s="571">
        <f t="shared" si="48"/>
        <v>0</v>
      </c>
      <c r="J418" s="243"/>
      <c r="K418" s="251"/>
      <c r="M418" s="130"/>
      <c r="W418" s="130"/>
      <c r="X418" s="130"/>
      <c r="Y418" s="130"/>
      <c r="Z418" s="130"/>
      <c r="AA418" s="130"/>
      <c r="AB418" s="130"/>
      <c r="AC418" s="130"/>
      <c r="AD418" s="130"/>
      <c r="AE418" s="130"/>
      <c r="AF418" s="130"/>
    </row>
    <row r="419" spans="1:32" s="131" customFormat="1" ht="18" customHeight="1" x14ac:dyDescent="0.25">
      <c r="A419" s="242"/>
      <c r="B419" s="544" t="s">
        <v>420</v>
      </c>
      <c r="C419" s="547">
        <v>-64922.369200000001</v>
      </c>
      <c r="D419" s="547">
        <v>-670.06058999999993</v>
      </c>
      <c r="E419" s="547"/>
      <c r="F419" s="548">
        <v>-41000.748393599977</v>
      </c>
      <c r="G419" s="547"/>
      <c r="H419" s="563">
        <v>-8279.8037199999999</v>
      </c>
      <c r="I419" s="571">
        <f t="shared" si="48"/>
        <v>-114872.98190359998</v>
      </c>
      <c r="J419" s="243"/>
      <c r="K419" s="251"/>
      <c r="M419" s="130"/>
      <c r="W419" s="130"/>
      <c r="X419" s="130"/>
      <c r="Y419" s="130"/>
      <c r="Z419" s="130"/>
      <c r="AA419" s="130"/>
      <c r="AB419" s="130"/>
      <c r="AC419" s="130"/>
      <c r="AD419" s="130"/>
      <c r="AE419" s="130"/>
      <c r="AF419" s="130"/>
    </row>
    <row r="420" spans="1:32" s="131" customFormat="1" ht="18" customHeight="1" x14ac:dyDescent="0.25">
      <c r="A420" s="242"/>
      <c r="B420" s="551" t="s">
        <v>397</v>
      </c>
      <c r="C420" s="552">
        <v>-226590.977089683</v>
      </c>
      <c r="D420" s="552">
        <v>-13193.113894521446</v>
      </c>
      <c r="E420" s="552">
        <v>0</v>
      </c>
      <c r="F420" s="553">
        <v>-48628.790092565003</v>
      </c>
      <c r="G420" s="552">
        <v>0</v>
      </c>
      <c r="H420" s="564">
        <v>-160027.28815934557</v>
      </c>
      <c r="I420" s="572">
        <f t="shared" si="48"/>
        <v>-448440.16923611501</v>
      </c>
      <c r="J420" s="243"/>
      <c r="K420" s="251"/>
      <c r="M420" s="130"/>
      <c r="W420" s="130"/>
      <c r="X420" s="130"/>
      <c r="Y420" s="130"/>
      <c r="Z420" s="130"/>
      <c r="AA420" s="130"/>
      <c r="AB420" s="130"/>
      <c r="AC420" s="130"/>
      <c r="AD420" s="130"/>
      <c r="AE420" s="130"/>
      <c r="AF420" s="130"/>
    </row>
    <row r="421" spans="1:32" s="131" customFormat="1" ht="18" customHeight="1" x14ac:dyDescent="0.25">
      <c r="A421" s="242"/>
      <c r="B421" s="573" t="s">
        <v>398</v>
      </c>
      <c r="C421" s="555">
        <f t="shared" ref="C421:H421" si="49">SUM(C417:C420)</f>
        <v>50375.159785359981</v>
      </c>
      <c r="D421" s="555">
        <f t="shared" si="49"/>
        <v>6046.3435554785519</v>
      </c>
      <c r="E421" s="555">
        <f t="shared" si="49"/>
        <v>0</v>
      </c>
      <c r="F421" s="556">
        <f t="shared" si="49"/>
        <v>1683551.5562638333</v>
      </c>
      <c r="G421" s="555">
        <f t="shared" si="49"/>
        <v>83320.104640000034</v>
      </c>
      <c r="H421" s="565">
        <f t="shared" si="49"/>
        <v>68878.714850654564</v>
      </c>
      <c r="I421" s="574">
        <f t="shared" si="48"/>
        <v>1892171.8790953266</v>
      </c>
      <c r="J421" s="243"/>
      <c r="K421" s="251"/>
      <c r="M421" s="130"/>
      <c r="W421" s="130"/>
      <c r="X421" s="130"/>
      <c r="Y421" s="130"/>
      <c r="Z421" s="130"/>
      <c r="AA421" s="130"/>
      <c r="AB421" s="130"/>
      <c r="AC421" s="130"/>
      <c r="AD421" s="130"/>
      <c r="AE421" s="130"/>
      <c r="AF421" s="130"/>
    </row>
    <row r="422" spans="1:32" s="131" customFormat="1" ht="18" customHeight="1" x14ac:dyDescent="0.25">
      <c r="A422" s="242"/>
      <c r="B422" s="557" t="s">
        <v>425</v>
      </c>
      <c r="C422" s="558">
        <v>-13490.597601506759</v>
      </c>
      <c r="D422" s="558">
        <v>-513.79351500879409</v>
      </c>
      <c r="E422" s="558"/>
      <c r="F422" s="559">
        <v>-68097.25694067443</v>
      </c>
      <c r="G422" s="558">
        <v>8079.8959758334013</v>
      </c>
      <c r="H422" s="566">
        <v>-15028.57936615162</v>
      </c>
      <c r="I422" s="575">
        <f t="shared" si="48"/>
        <v>-89050.331447508186</v>
      </c>
      <c r="J422" s="243"/>
      <c r="K422" s="251"/>
      <c r="M422" s="130"/>
      <c r="W422" s="130"/>
      <c r="X422" s="130"/>
      <c r="Y422" s="130"/>
      <c r="Z422" s="130"/>
      <c r="AA422" s="130"/>
      <c r="AB422" s="130"/>
      <c r="AC422" s="130"/>
      <c r="AD422" s="130"/>
      <c r="AE422" s="130"/>
      <c r="AF422" s="130"/>
    </row>
    <row r="423" spans="1:32" s="131" customFormat="1" ht="18" customHeight="1" x14ac:dyDescent="0.25">
      <c r="A423" s="242"/>
      <c r="B423" s="573" t="s">
        <v>400</v>
      </c>
      <c r="C423" s="555">
        <f t="shared" ref="C423:H423" si="50">SUM(C421:C422)</f>
        <v>36884.562183853224</v>
      </c>
      <c r="D423" s="555">
        <f t="shared" si="50"/>
        <v>5532.5500404697577</v>
      </c>
      <c r="E423" s="555">
        <f t="shared" si="50"/>
        <v>0</v>
      </c>
      <c r="F423" s="556">
        <f t="shared" si="50"/>
        <v>1615454.2993231588</v>
      </c>
      <c r="G423" s="555">
        <f t="shared" si="50"/>
        <v>91400.000615833429</v>
      </c>
      <c r="H423" s="565">
        <f t="shared" si="50"/>
        <v>53850.135484502942</v>
      </c>
      <c r="I423" s="574">
        <f t="shared" si="48"/>
        <v>1803121.5476478182</v>
      </c>
      <c r="J423" s="243"/>
      <c r="K423" s="251"/>
      <c r="M423" s="130"/>
      <c r="W423" s="130"/>
      <c r="X423" s="130"/>
      <c r="Y423" s="130"/>
      <c r="Z423" s="130"/>
      <c r="AA423" s="130"/>
      <c r="AB423" s="130"/>
      <c r="AC423" s="130"/>
      <c r="AD423" s="130"/>
      <c r="AE423" s="130"/>
      <c r="AF423" s="130"/>
    </row>
    <row r="424" spans="1:32" s="131" customFormat="1" ht="18" customHeight="1" x14ac:dyDescent="0.3">
      <c r="A424" s="242"/>
      <c r="B424" s="554"/>
      <c r="C424" s="560"/>
      <c r="D424" s="560"/>
      <c r="E424" s="560"/>
      <c r="F424" s="561"/>
      <c r="G424" s="560"/>
      <c r="H424" s="567"/>
      <c r="I424" s="576">
        <f t="shared" si="48"/>
        <v>0</v>
      </c>
      <c r="J424" s="243"/>
      <c r="K424" s="251"/>
      <c r="M424" s="130"/>
      <c r="W424" s="130"/>
      <c r="X424" s="130"/>
      <c r="Y424" s="130"/>
      <c r="Z424" s="130"/>
      <c r="AA424" s="130"/>
      <c r="AB424" s="130"/>
      <c r="AC424" s="130"/>
      <c r="AD424" s="130"/>
      <c r="AE424" s="130"/>
      <c r="AF424" s="130"/>
    </row>
    <row r="425" spans="1:32" s="131" customFormat="1" ht="18" customHeight="1" x14ac:dyDescent="0.3">
      <c r="A425" s="242"/>
      <c r="B425" s="545" t="s">
        <v>401</v>
      </c>
      <c r="C425" s="541"/>
      <c r="D425" s="541"/>
      <c r="E425" s="541"/>
      <c r="F425" s="543"/>
      <c r="G425" s="541"/>
      <c r="H425" s="568"/>
      <c r="I425" s="571">
        <f t="shared" si="48"/>
        <v>0</v>
      </c>
      <c r="J425" s="243"/>
      <c r="K425" s="251"/>
      <c r="M425" s="130"/>
      <c r="W425" s="130"/>
      <c r="X425" s="130"/>
      <c r="Y425" s="130"/>
      <c r="Z425" s="130"/>
      <c r="AA425" s="130"/>
      <c r="AB425" s="130"/>
      <c r="AC425" s="130"/>
      <c r="AD425" s="130"/>
      <c r="AE425" s="130"/>
      <c r="AF425" s="130"/>
    </row>
    <row r="426" spans="1:32" s="131" customFormat="1" ht="18" customHeight="1" x14ac:dyDescent="0.25">
      <c r="A426" s="242"/>
      <c r="B426" s="544" t="s">
        <v>402</v>
      </c>
      <c r="C426" s="549">
        <v>-12764.798623778304</v>
      </c>
      <c r="D426" s="549">
        <v>-4913.1068791064299</v>
      </c>
      <c r="E426" s="549">
        <v>0</v>
      </c>
      <c r="F426" s="550">
        <v>-986005.95965327497</v>
      </c>
      <c r="G426" s="549">
        <v>-84066.280377879375</v>
      </c>
      <c r="H426" s="569">
        <v>-10269.685078392446</v>
      </c>
      <c r="I426" s="577">
        <f t="shared" si="48"/>
        <v>-1098019.8306124317</v>
      </c>
      <c r="J426" s="243"/>
      <c r="K426" s="251"/>
      <c r="M426" s="130"/>
      <c r="W426" s="130"/>
      <c r="X426" s="130"/>
      <c r="Y426" s="130"/>
      <c r="Z426" s="130"/>
      <c r="AA426" s="130"/>
      <c r="AB426" s="130"/>
      <c r="AC426" s="130"/>
      <c r="AD426" s="130"/>
      <c r="AE426" s="130"/>
      <c r="AF426" s="130"/>
    </row>
    <row r="427" spans="1:32" s="131" customFormat="1" ht="18" customHeight="1" x14ac:dyDescent="0.25">
      <c r="A427" s="242"/>
      <c r="B427" s="544" t="s">
        <v>403</v>
      </c>
      <c r="C427" s="549">
        <v>20057.2667269097</v>
      </c>
      <c r="D427" s="549">
        <v>1993.0192311034446</v>
      </c>
      <c r="E427" s="549"/>
      <c r="F427" s="550">
        <v>-199544.50360541922</v>
      </c>
      <c r="G427" s="549">
        <v>-2579.0059420833345</v>
      </c>
      <c r="H427" s="569">
        <v>8049.3931509272697</v>
      </c>
      <c r="I427" s="577">
        <f t="shared" si="48"/>
        <v>-172023.83043856214</v>
      </c>
      <c r="J427" s="243"/>
      <c r="K427" s="251"/>
      <c r="M427" s="130"/>
      <c r="W427" s="130"/>
      <c r="X427" s="130"/>
      <c r="Y427" s="130"/>
      <c r="Z427" s="130"/>
      <c r="AA427" s="130"/>
      <c r="AB427" s="130"/>
      <c r="AC427" s="130"/>
      <c r="AD427" s="130"/>
      <c r="AE427" s="130"/>
      <c r="AF427" s="130"/>
    </row>
    <row r="428" spans="1:32" s="131" customFormat="1" ht="18" customHeight="1" x14ac:dyDescent="0.25">
      <c r="A428" s="242"/>
      <c r="B428" s="551" t="s">
        <v>404</v>
      </c>
      <c r="C428" s="583"/>
      <c r="D428" s="583"/>
      <c r="E428" s="583"/>
      <c r="F428" s="584"/>
      <c r="G428" s="583"/>
      <c r="H428" s="585"/>
      <c r="I428" s="586">
        <f t="shared" si="48"/>
        <v>0</v>
      </c>
      <c r="J428" s="243"/>
      <c r="K428" s="251"/>
      <c r="M428" s="130"/>
      <c r="W428" s="130"/>
      <c r="X428" s="130"/>
      <c r="Y428" s="130"/>
      <c r="Z428" s="130"/>
      <c r="AA428" s="130"/>
      <c r="AB428" s="130"/>
      <c r="AC428" s="130"/>
      <c r="AD428" s="130"/>
      <c r="AE428" s="130"/>
      <c r="AF428" s="130"/>
    </row>
    <row r="429" spans="1:32" s="131" customFormat="1" ht="18" customHeight="1" x14ac:dyDescent="0.25">
      <c r="A429" s="242"/>
      <c r="B429" s="596" t="s">
        <v>405</v>
      </c>
      <c r="C429" s="588">
        <f t="shared" ref="C429:H429" si="51">SUM(C423:C428)</f>
        <v>44177.03028698462</v>
      </c>
      <c r="D429" s="588">
        <f t="shared" si="51"/>
        <v>2612.4623924667721</v>
      </c>
      <c r="E429" s="588">
        <f t="shared" si="51"/>
        <v>0</v>
      </c>
      <c r="F429" s="589">
        <f t="shared" si="51"/>
        <v>429903.83606446465</v>
      </c>
      <c r="G429" s="588">
        <f t="shared" si="51"/>
        <v>4754.7142958707191</v>
      </c>
      <c r="H429" s="590">
        <f t="shared" si="51"/>
        <v>51629.843557037762</v>
      </c>
      <c r="I429" s="597">
        <f t="shared" si="48"/>
        <v>533077.88659682451</v>
      </c>
      <c r="J429" s="243"/>
      <c r="K429" s="251"/>
      <c r="M429" s="130"/>
      <c r="W429" s="130"/>
      <c r="X429" s="130"/>
      <c r="Y429" s="130"/>
      <c r="Z429" s="130"/>
      <c r="AA429" s="130"/>
      <c r="AB429" s="130"/>
      <c r="AC429" s="130"/>
      <c r="AD429" s="130"/>
      <c r="AE429" s="130"/>
      <c r="AF429" s="130"/>
    </row>
    <row r="430" spans="1:32" s="131" customFormat="1" ht="18" customHeight="1" x14ac:dyDescent="0.3">
      <c r="A430" s="242"/>
      <c r="B430" s="587"/>
      <c r="C430" s="489"/>
      <c r="D430" s="491"/>
      <c r="E430" s="491"/>
      <c r="F430" s="491"/>
      <c r="G430" s="491"/>
      <c r="H430" s="493"/>
      <c r="I430" s="578">
        <f t="shared" si="48"/>
        <v>0</v>
      </c>
      <c r="J430" s="243"/>
      <c r="K430" s="251"/>
      <c r="M430" s="130"/>
      <c r="W430" s="130"/>
      <c r="X430" s="130"/>
      <c r="Y430" s="130"/>
      <c r="Z430" s="130"/>
      <c r="AA430" s="130"/>
      <c r="AB430" s="130"/>
      <c r="AC430" s="130"/>
      <c r="AD430" s="130"/>
      <c r="AE430" s="130"/>
      <c r="AF430" s="130"/>
    </row>
    <row r="431" spans="1:32" s="131" customFormat="1" ht="18" customHeight="1" x14ac:dyDescent="0.3">
      <c r="A431" s="242"/>
      <c r="B431" s="545" t="s">
        <v>406</v>
      </c>
      <c r="C431" s="488"/>
      <c r="D431" s="487"/>
      <c r="E431" s="487"/>
      <c r="F431" s="487"/>
      <c r="G431" s="487"/>
      <c r="H431" s="494"/>
      <c r="I431" s="579">
        <f>SUM(I432:I436)</f>
        <v>453014.64399000007</v>
      </c>
      <c r="J431" s="243"/>
      <c r="K431" s="251"/>
      <c r="M431" s="130"/>
      <c r="W431" s="130"/>
      <c r="X431" s="130"/>
      <c r="Y431" s="130"/>
      <c r="Z431" s="130"/>
      <c r="AA431" s="130"/>
      <c r="AB431" s="130"/>
      <c r="AC431" s="130"/>
      <c r="AD431" s="130"/>
      <c r="AE431" s="130"/>
      <c r="AF431" s="130"/>
    </row>
    <row r="432" spans="1:32" s="131" customFormat="1" ht="18" customHeight="1" x14ac:dyDescent="0.3">
      <c r="A432" s="242"/>
      <c r="B432" s="544" t="s">
        <v>407</v>
      </c>
      <c r="C432" s="488"/>
      <c r="D432" s="487"/>
      <c r="E432" s="487"/>
      <c r="F432" s="487"/>
      <c r="G432" s="487"/>
      <c r="H432" s="494"/>
      <c r="I432" s="580">
        <v>116029.88241000001</v>
      </c>
      <c r="J432" s="243"/>
      <c r="K432" s="251"/>
      <c r="M432" s="130"/>
      <c r="W432" s="130"/>
      <c r="X432" s="130"/>
      <c r="Y432" s="130"/>
      <c r="Z432" s="130"/>
      <c r="AA432" s="130"/>
      <c r="AB432" s="130"/>
      <c r="AC432" s="130"/>
      <c r="AD432" s="130"/>
      <c r="AE432" s="130"/>
      <c r="AF432" s="130"/>
    </row>
    <row r="433" spans="1:32" s="131" customFormat="1" ht="18" customHeight="1" x14ac:dyDescent="0.3">
      <c r="A433" s="242"/>
      <c r="B433" s="544" t="s">
        <v>408</v>
      </c>
      <c r="C433" s="488"/>
      <c r="D433" s="487"/>
      <c r="E433" s="487"/>
      <c r="F433" s="487"/>
      <c r="G433" s="487"/>
      <c r="H433" s="494"/>
      <c r="I433" s="580">
        <v>336984.76158000005</v>
      </c>
      <c r="J433" s="243"/>
      <c r="K433" s="251"/>
      <c r="M433" s="130"/>
      <c r="W433" s="130"/>
      <c r="X433" s="130"/>
      <c r="Y433" s="130"/>
      <c r="Z433" s="130"/>
      <c r="AA433" s="130"/>
      <c r="AB433" s="130"/>
      <c r="AC433" s="130"/>
      <c r="AD433" s="130"/>
      <c r="AE433" s="130"/>
      <c r="AF433" s="130"/>
    </row>
    <row r="434" spans="1:32" s="131" customFormat="1" ht="18" customHeight="1" x14ac:dyDescent="0.3">
      <c r="A434" s="242"/>
      <c r="B434" s="544" t="s">
        <v>409</v>
      </c>
      <c r="C434" s="488"/>
      <c r="D434" s="487"/>
      <c r="E434" s="487"/>
      <c r="F434" s="487"/>
      <c r="G434" s="487"/>
      <c r="H434" s="494"/>
      <c r="I434" s="581"/>
      <c r="J434" s="243"/>
      <c r="K434" s="251"/>
      <c r="M434" s="130"/>
      <c r="W434" s="130"/>
      <c r="X434" s="130"/>
      <c r="Y434" s="130"/>
      <c r="Z434" s="130"/>
      <c r="AA434" s="130"/>
      <c r="AB434" s="130"/>
      <c r="AC434" s="130"/>
      <c r="AD434" s="130"/>
      <c r="AE434" s="130"/>
      <c r="AF434" s="130"/>
    </row>
    <row r="435" spans="1:32" s="131" customFormat="1" ht="18" customHeight="1" x14ac:dyDescent="0.3">
      <c r="A435" s="242"/>
      <c r="B435" s="544" t="s">
        <v>410</v>
      </c>
      <c r="C435" s="488"/>
      <c r="D435" s="487"/>
      <c r="E435" s="487"/>
      <c r="F435" s="487"/>
      <c r="G435" s="487"/>
      <c r="H435" s="494"/>
      <c r="I435" s="581"/>
      <c r="J435" s="243"/>
      <c r="K435" s="251"/>
      <c r="M435" s="130"/>
      <c r="W435" s="130"/>
      <c r="X435" s="130"/>
      <c r="Y435" s="130"/>
      <c r="Z435" s="130"/>
      <c r="AA435" s="130"/>
      <c r="AB435" s="130"/>
      <c r="AC435" s="130"/>
      <c r="AD435" s="130"/>
      <c r="AE435" s="130"/>
      <c r="AF435" s="130"/>
    </row>
    <row r="436" spans="1:32" s="131" customFormat="1" ht="18" customHeight="1" x14ac:dyDescent="0.3">
      <c r="A436" s="242"/>
      <c r="B436" s="544" t="s">
        <v>411</v>
      </c>
      <c r="C436" s="488"/>
      <c r="D436" s="487"/>
      <c r="E436" s="487"/>
      <c r="F436" s="487"/>
      <c r="G436" s="487"/>
      <c r="H436" s="494"/>
      <c r="I436" s="581"/>
      <c r="J436" s="243"/>
      <c r="K436" s="251"/>
      <c r="M436" s="130"/>
      <c r="W436" s="130"/>
      <c r="X436" s="130"/>
      <c r="Y436" s="130"/>
      <c r="Z436" s="130"/>
      <c r="AA436" s="130"/>
      <c r="AB436" s="130"/>
      <c r="AC436" s="130"/>
      <c r="AD436" s="130"/>
      <c r="AE436" s="130"/>
      <c r="AF436" s="130"/>
    </row>
    <row r="437" spans="1:32" s="131" customFormat="1" ht="18" customHeight="1" x14ac:dyDescent="0.3">
      <c r="A437" s="242"/>
      <c r="B437" s="544"/>
      <c r="C437" s="488"/>
      <c r="D437" s="487"/>
      <c r="E437" s="487"/>
      <c r="F437" s="487"/>
      <c r="G437" s="487"/>
      <c r="H437" s="494"/>
      <c r="I437" s="571"/>
      <c r="J437" s="243"/>
      <c r="K437" s="251"/>
      <c r="M437" s="130"/>
      <c r="W437" s="130"/>
      <c r="X437" s="130"/>
      <c r="Y437" s="130"/>
      <c r="Z437" s="130"/>
      <c r="AA437" s="130"/>
      <c r="AB437" s="130"/>
      <c r="AC437" s="130"/>
      <c r="AD437" s="130"/>
      <c r="AE437" s="130"/>
      <c r="AF437" s="130"/>
    </row>
    <row r="438" spans="1:32" s="131" customFormat="1" ht="18" customHeight="1" x14ac:dyDescent="0.3">
      <c r="A438" s="242"/>
      <c r="B438" s="545" t="s">
        <v>412</v>
      </c>
      <c r="C438" s="488"/>
      <c r="D438" s="487"/>
      <c r="E438" s="487"/>
      <c r="F438" s="487"/>
      <c r="G438" s="487"/>
      <c r="H438" s="494"/>
      <c r="I438" s="580"/>
      <c r="J438" s="243"/>
      <c r="K438" s="251"/>
      <c r="M438" s="130"/>
      <c r="W438" s="130"/>
      <c r="X438" s="130"/>
      <c r="Y438" s="130"/>
      <c r="Z438" s="130"/>
      <c r="AA438" s="130"/>
      <c r="AB438" s="130"/>
      <c r="AC438" s="130"/>
      <c r="AD438" s="130"/>
      <c r="AE438" s="130"/>
      <c r="AF438" s="130"/>
    </row>
    <row r="439" spans="1:32" s="131" customFormat="1" ht="34.200000000000003" customHeight="1" x14ac:dyDescent="0.3">
      <c r="A439" s="242"/>
      <c r="B439" s="544" t="s">
        <v>413</v>
      </c>
      <c r="C439" s="488"/>
      <c r="D439" s="487"/>
      <c r="E439" s="487"/>
      <c r="F439" s="487"/>
      <c r="G439" s="487"/>
      <c r="H439" s="494"/>
      <c r="I439" s="580">
        <v>-719816</v>
      </c>
      <c r="J439" s="243"/>
      <c r="K439" s="251"/>
      <c r="M439" s="130"/>
      <c r="W439" s="130"/>
      <c r="X439" s="130"/>
      <c r="Y439" s="130"/>
      <c r="Z439" s="130"/>
      <c r="AA439" s="130"/>
      <c r="AB439" s="130"/>
      <c r="AC439" s="130"/>
      <c r="AD439" s="130"/>
      <c r="AE439" s="130"/>
      <c r="AF439" s="130"/>
    </row>
    <row r="440" spans="1:32" s="131" customFormat="1" ht="18" customHeight="1" x14ac:dyDescent="0.3">
      <c r="A440" s="242"/>
      <c r="B440" s="544" t="s">
        <v>414</v>
      </c>
      <c r="C440" s="488"/>
      <c r="D440" s="487"/>
      <c r="E440" s="487"/>
      <c r="F440" s="487"/>
      <c r="G440" s="487"/>
      <c r="H440" s="494"/>
      <c r="I440" s="571"/>
      <c r="J440" s="243"/>
      <c r="K440" s="251"/>
      <c r="M440" s="130"/>
      <c r="W440" s="130"/>
      <c r="X440" s="130"/>
      <c r="Y440" s="130"/>
      <c r="Z440" s="130"/>
      <c r="AA440" s="130"/>
      <c r="AB440" s="130"/>
      <c r="AC440" s="130"/>
      <c r="AD440" s="130"/>
      <c r="AE440" s="130"/>
      <c r="AF440" s="130"/>
    </row>
    <row r="441" spans="1:32" s="131" customFormat="1" ht="18" customHeight="1" x14ac:dyDescent="0.3">
      <c r="A441" s="242"/>
      <c r="B441" s="545" t="s">
        <v>415</v>
      </c>
      <c r="C441" s="488"/>
      <c r="D441" s="487"/>
      <c r="E441" s="487"/>
      <c r="F441" s="487"/>
      <c r="G441" s="487"/>
      <c r="H441" s="494"/>
      <c r="I441" s="579">
        <f>+I429+I431+I439</f>
        <v>266276.53058682452</v>
      </c>
      <c r="J441" s="243"/>
      <c r="K441" s="251"/>
      <c r="M441" s="130"/>
      <c r="W441" s="130"/>
      <c r="X441" s="130"/>
      <c r="Y441" s="130"/>
      <c r="Z441" s="130"/>
      <c r="AA441" s="130"/>
      <c r="AB441" s="130"/>
      <c r="AC441" s="130"/>
      <c r="AD441" s="130"/>
      <c r="AE441" s="130"/>
      <c r="AF441" s="130"/>
    </row>
    <row r="442" spans="1:32" s="131" customFormat="1" ht="18" customHeight="1" x14ac:dyDescent="0.3">
      <c r="A442" s="242"/>
      <c r="B442" s="544" t="s">
        <v>416</v>
      </c>
      <c r="C442" s="488"/>
      <c r="D442" s="487"/>
      <c r="E442" s="487"/>
      <c r="F442" s="487"/>
      <c r="G442" s="487"/>
      <c r="H442" s="494"/>
      <c r="I442" s="571">
        <v>-22798</v>
      </c>
      <c r="J442" s="243"/>
      <c r="K442" s="251"/>
      <c r="M442" s="130"/>
      <c r="W442" s="130"/>
      <c r="X442" s="130"/>
      <c r="Y442" s="130"/>
      <c r="Z442" s="130"/>
      <c r="AA442" s="130"/>
      <c r="AB442" s="130"/>
      <c r="AC442" s="130"/>
      <c r="AD442" s="130"/>
      <c r="AE442" s="130"/>
      <c r="AF442" s="130"/>
    </row>
    <row r="443" spans="1:32" s="131" customFormat="1" ht="18" customHeight="1" x14ac:dyDescent="0.3">
      <c r="A443" s="242"/>
      <c r="B443" s="545" t="s">
        <v>417</v>
      </c>
      <c r="C443" s="488"/>
      <c r="D443" s="487"/>
      <c r="E443" s="487"/>
      <c r="F443" s="487"/>
      <c r="G443" s="487"/>
      <c r="H443" s="494"/>
      <c r="I443" s="579">
        <f>SUM(I441:I442)</f>
        <v>243478.53058682452</v>
      </c>
      <c r="J443" s="243"/>
      <c r="K443" s="251"/>
      <c r="M443" s="130"/>
      <c r="W443" s="130"/>
      <c r="X443" s="130"/>
      <c r="Y443" s="130"/>
      <c r="Z443" s="130"/>
      <c r="AA443" s="130"/>
      <c r="AB443" s="130"/>
      <c r="AC443" s="130"/>
      <c r="AD443" s="130"/>
      <c r="AE443" s="130"/>
      <c r="AF443" s="130"/>
    </row>
    <row r="444" spans="1:32" s="131" customFormat="1" ht="18" customHeight="1" x14ac:dyDescent="0.3">
      <c r="A444" s="242"/>
      <c r="B444" s="544" t="s">
        <v>418</v>
      </c>
      <c r="C444" s="488"/>
      <c r="D444" s="487"/>
      <c r="E444" s="487"/>
      <c r="F444" s="487"/>
      <c r="G444" s="487"/>
      <c r="H444" s="494"/>
      <c r="I444" s="580">
        <v>-84702</v>
      </c>
      <c r="J444" s="243"/>
      <c r="K444" s="251"/>
      <c r="M444" s="130"/>
      <c r="W444" s="130"/>
      <c r="X444" s="130"/>
      <c r="Y444" s="130"/>
      <c r="Z444" s="130"/>
      <c r="AA444" s="130"/>
      <c r="AB444" s="130"/>
      <c r="AC444" s="130"/>
      <c r="AD444" s="130"/>
      <c r="AE444" s="130"/>
      <c r="AF444" s="130"/>
    </row>
    <row r="445" spans="1:32" s="131" customFormat="1" ht="18" customHeight="1" thickBot="1" x14ac:dyDescent="0.35">
      <c r="A445" s="242"/>
      <c r="B445" s="546" t="s">
        <v>419</v>
      </c>
      <c r="C445" s="528"/>
      <c r="D445" s="527"/>
      <c r="E445" s="527"/>
      <c r="F445" s="527"/>
      <c r="G445" s="527"/>
      <c r="H445" s="570"/>
      <c r="I445" s="582">
        <f>SUM(I443:I444)</f>
        <v>158776.53058682452</v>
      </c>
      <c r="J445" s="243"/>
      <c r="K445" s="251"/>
      <c r="M445" s="130"/>
      <c r="W445" s="130"/>
      <c r="X445" s="130"/>
      <c r="Y445" s="130"/>
      <c r="Z445" s="130"/>
      <c r="AA445" s="130"/>
      <c r="AB445" s="130"/>
      <c r="AC445" s="130"/>
      <c r="AD445" s="130"/>
      <c r="AE445" s="130"/>
      <c r="AF445" s="130"/>
    </row>
    <row r="446" spans="1:32" s="131" customFormat="1" ht="14.25" customHeight="1" x14ac:dyDescent="0.3">
      <c r="A446" s="242"/>
      <c r="B446" s="254"/>
      <c r="C446" s="128"/>
      <c r="D446" s="128"/>
      <c r="E446" s="128"/>
      <c r="F446" s="128"/>
      <c r="G446" s="128"/>
      <c r="H446" s="128"/>
      <c r="I446" s="132"/>
      <c r="J446" s="243"/>
      <c r="K446" s="251"/>
      <c r="M446" s="130"/>
      <c r="W446" s="130"/>
      <c r="X446" s="130"/>
      <c r="Y446" s="130"/>
      <c r="Z446" s="130"/>
      <c r="AA446" s="130"/>
      <c r="AB446" s="130"/>
      <c r="AC446" s="130"/>
      <c r="AD446" s="130"/>
      <c r="AE446" s="130"/>
      <c r="AF446" s="130"/>
    </row>
    <row r="447" spans="1:32" s="131" customFormat="1" ht="14.25" customHeight="1" x14ac:dyDescent="0.3">
      <c r="A447" s="242"/>
      <c r="B447" s="254"/>
      <c r="C447" s="128"/>
      <c r="D447" s="128"/>
      <c r="E447" s="128"/>
      <c r="F447" s="128"/>
      <c r="G447" s="128"/>
      <c r="H447" s="128"/>
      <c r="I447" s="132"/>
      <c r="J447" s="243"/>
      <c r="K447" s="219"/>
      <c r="M447" s="130"/>
      <c r="W447" s="130"/>
      <c r="X447" s="130"/>
      <c r="Y447" s="130"/>
      <c r="Z447" s="130"/>
      <c r="AA447" s="130"/>
      <c r="AB447" s="130"/>
      <c r="AC447" s="130"/>
      <c r="AD447" s="130"/>
      <c r="AE447" s="130"/>
      <c r="AF447" s="130"/>
    </row>
    <row r="448" spans="1:32" s="131" customFormat="1" ht="14.25" customHeight="1" x14ac:dyDescent="0.3">
      <c r="A448" s="242"/>
      <c r="B448" s="127"/>
      <c r="C448" s="128"/>
      <c r="D448" s="128"/>
      <c r="E448" s="128"/>
      <c r="F448" s="128"/>
      <c r="G448" s="128"/>
      <c r="H448" s="128"/>
      <c r="I448" s="132"/>
      <c r="J448" s="243"/>
      <c r="K448" s="251"/>
      <c r="M448" s="130"/>
      <c r="W448" s="130"/>
      <c r="X448" s="130"/>
      <c r="Y448" s="130"/>
      <c r="Z448" s="130"/>
      <c r="AA448" s="130"/>
      <c r="AB448" s="130"/>
      <c r="AC448" s="130"/>
      <c r="AD448" s="130"/>
      <c r="AE448" s="130"/>
      <c r="AF448" s="130"/>
    </row>
    <row r="449" spans="1:32" s="131" customFormat="1" ht="14.25" customHeight="1" thickBot="1" x14ac:dyDescent="0.35">
      <c r="A449" s="242"/>
      <c r="B449" s="124"/>
      <c r="C449" s="205"/>
      <c r="D449" s="205"/>
      <c r="E449" s="221"/>
      <c r="F449" s="221"/>
      <c r="G449" s="221"/>
      <c r="H449" s="221"/>
      <c r="I449" s="243"/>
      <c r="J449" s="243"/>
      <c r="K449" s="251"/>
      <c r="M449" s="130"/>
      <c r="W449" s="130"/>
      <c r="X449" s="130"/>
      <c r="Y449" s="130"/>
      <c r="Z449" s="130"/>
      <c r="AA449" s="130"/>
      <c r="AB449" s="130"/>
      <c r="AC449" s="130"/>
      <c r="AD449" s="130"/>
      <c r="AE449" s="130"/>
      <c r="AF449" s="130"/>
    </row>
    <row r="450" spans="1:32" ht="14.25" customHeight="1" thickBot="1" x14ac:dyDescent="0.35">
      <c r="B450" s="229" t="s">
        <v>379</v>
      </c>
      <c r="C450" s="148"/>
      <c r="D450" s="148"/>
      <c r="E450" s="148"/>
      <c r="F450" s="148"/>
      <c r="G450" s="979" t="s">
        <v>204</v>
      </c>
      <c r="H450" s="979"/>
      <c r="I450" s="979"/>
      <c r="J450" s="155"/>
      <c r="M450" s="130"/>
      <c r="W450" s="130"/>
      <c r="X450" s="130"/>
      <c r="Y450" s="130"/>
      <c r="Z450" s="130"/>
      <c r="AA450" s="130"/>
      <c r="AB450" s="130"/>
      <c r="AC450" s="130"/>
      <c r="AD450" s="130"/>
      <c r="AE450" s="130"/>
      <c r="AF450" s="130"/>
    </row>
    <row r="451" spans="1:32" s="131" customFormat="1" ht="18.600000000000001" customHeight="1" thickBot="1" x14ac:dyDescent="0.35">
      <c r="A451" s="243"/>
      <c r="B451" s="925" t="s">
        <v>312</v>
      </c>
      <c r="C451" s="950">
        <v>2022</v>
      </c>
      <c r="D451" s="951"/>
      <c r="E451" s="951"/>
      <c r="F451" s="951"/>
      <c r="G451" s="951"/>
      <c r="H451" s="951"/>
      <c r="I451" s="952"/>
      <c r="J451" s="266"/>
      <c r="M451" s="130"/>
      <c r="W451" s="130"/>
      <c r="X451" s="130"/>
      <c r="Y451" s="130"/>
      <c r="Z451" s="130"/>
      <c r="AA451" s="130"/>
      <c r="AB451" s="130"/>
      <c r="AC451" s="130"/>
      <c r="AD451" s="130"/>
      <c r="AE451" s="130"/>
      <c r="AF451" s="130"/>
    </row>
    <row r="452" spans="1:32" s="131" customFormat="1" ht="18" customHeight="1" thickBot="1" x14ac:dyDescent="0.35">
      <c r="A452" s="219"/>
      <c r="B452" s="926"/>
      <c r="C452" s="900" t="s">
        <v>100</v>
      </c>
      <c r="D452" s="900" t="s">
        <v>101</v>
      </c>
      <c r="E452" s="954" t="s">
        <v>102</v>
      </c>
      <c r="F452" s="955"/>
      <c r="G452" s="854" t="s">
        <v>103</v>
      </c>
      <c r="H452" s="854" t="s">
        <v>104</v>
      </c>
      <c r="I452" s="956" t="s">
        <v>90</v>
      </c>
      <c r="J452" s="243"/>
      <c r="M452" s="130"/>
      <c r="W452" s="130"/>
      <c r="X452" s="130"/>
      <c r="Y452" s="130"/>
      <c r="Z452" s="130"/>
      <c r="AA452" s="130"/>
      <c r="AB452" s="130"/>
      <c r="AC452" s="130"/>
      <c r="AD452" s="130"/>
      <c r="AE452" s="130"/>
      <c r="AF452" s="130"/>
    </row>
    <row r="453" spans="1:32" s="131" customFormat="1" ht="18.600000000000001" customHeight="1" thickBot="1" x14ac:dyDescent="0.35">
      <c r="A453" s="219"/>
      <c r="B453" s="926"/>
      <c r="C453" s="906"/>
      <c r="D453" s="953"/>
      <c r="E453" s="273" t="s">
        <v>392</v>
      </c>
      <c r="F453" s="272" t="s">
        <v>393</v>
      </c>
      <c r="G453" s="855"/>
      <c r="H453" s="855"/>
      <c r="I453" s="957"/>
      <c r="J453" s="243"/>
      <c r="M453" s="130"/>
      <c r="W453" s="130"/>
      <c r="X453" s="130"/>
      <c r="Y453" s="130"/>
      <c r="Z453" s="130"/>
      <c r="AA453" s="130"/>
      <c r="AB453" s="130"/>
      <c r="AC453" s="130"/>
      <c r="AD453" s="130"/>
      <c r="AE453" s="130"/>
      <c r="AF453" s="130"/>
    </row>
    <row r="454" spans="1:32" s="131" customFormat="1" ht="18" customHeight="1" x14ac:dyDescent="0.3">
      <c r="A454" s="242"/>
      <c r="B454" s="508" t="s">
        <v>86</v>
      </c>
      <c r="C454" s="592">
        <v>466433.05</v>
      </c>
      <c r="D454" s="592">
        <v>110020.402</v>
      </c>
      <c r="E454" s="592">
        <v>196753</v>
      </c>
      <c r="F454" s="593">
        <v>4304710</v>
      </c>
      <c r="G454" s="592">
        <v>171163.01856999999</v>
      </c>
      <c r="H454" s="594">
        <v>910034.24205999798</v>
      </c>
      <c r="I454" s="595">
        <f t="shared" ref="I454:I466" si="52">H454+G454+F454+E454+D454+C454</f>
        <v>6159113.7126299981</v>
      </c>
      <c r="J454" s="243"/>
      <c r="L454" s="130"/>
      <c r="M454" s="130"/>
      <c r="N454" s="130"/>
      <c r="O454" s="130"/>
      <c r="P454" s="130"/>
      <c r="Q454" s="130"/>
      <c r="R454" s="130"/>
      <c r="W454" s="130"/>
      <c r="X454" s="130"/>
      <c r="Y454" s="130"/>
      <c r="Z454" s="130"/>
      <c r="AA454" s="130"/>
      <c r="AB454" s="130"/>
      <c r="AC454" s="130"/>
      <c r="AD454" s="130"/>
      <c r="AE454" s="130"/>
      <c r="AF454" s="130"/>
    </row>
    <row r="455" spans="1:32" s="131" customFormat="1" ht="18" customHeight="1" x14ac:dyDescent="0.3">
      <c r="A455" s="242"/>
      <c r="B455" s="544" t="s">
        <v>395</v>
      </c>
      <c r="C455" s="540">
        <v>-13330.584000000001</v>
      </c>
      <c r="D455" s="540">
        <v>-13726.347</v>
      </c>
      <c r="E455" s="540">
        <v>0</v>
      </c>
      <c r="F455" s="542">
        <v>0</v>
      </c>
      <c r="G455" s="540">
        <v>0</v>
      </c>
      <c r="H455" s="562">
        <v>0</v>
      </c>
      <c r="I455" s="571">
        <f t="shared" si="52"/>
        <v>-27056.931</v>
      </c>
      <c r="J455" s="243"/>
      <c r="L455" s="130"/>
      <c r="M455" s="130"/>
      <c r="N455" s="130"/>
      <c r="O455" s="130"/>
      <c r="P455" s="130"/>
      <c r="Q455" s="130"/>
      <c r="R455" s="130"/>
      <c r="W455" s="130"/>
      <c r="X455" s="130"/>
      <c r="Y455" s="130"/>
      <c r="Z455" s="130"/>
      <c r="AA455" s="130"/>
      <c r="AB455" s="130"/>
      <c r="AC455" s="130"/>
      <c r="AD455" s="130"/>
      <c r="AE455" s="130"/>
      <c r="AF455" s="130"/>
    </row>
    <row r="456" spans="1:32" s="131" customFormat="1" ht="18" customHeight="1" x14ac:dyDescent="0.25">
      <c r="A456" s="242"/>
      <c r="B456" s="544" t="s">
        <v>396</v>
      </c>
      <c r="C456" s="547">
        <v>-210127.34899999999</v>
      </c>
      <c r="D456" s="547">
        <v>-460.23399999999998</v>
      </c>
      <c r="E456" s="547">
        <v>0</v>
      </c>
      <c r="F456" s="548">
        <v>-116316.645</v>
      </c>
      <c r="G456" s="547">
        <v>0</v>
      </c>
      <c r="H456" s="563">
        <v>-11442.627</v>
      </c>
      <c r="I456" s="571">
        <f t="shared" si="52"/>
        <v>-338346.85499999998</v>
      </c>
      <c r="J456" s="243"/>
      <c r="K456" s="259"/>
      <c r="L456" s="130"/>
      <c r="M456" s="130"/>
      <c r="N456" s="130"/>
      <c r="O456" s="130"/>
      <c r="P456" s="130"/>
      <c r="Q456" s="130"/>
      <c r="R456" s="130"/>
      <c r="W456" s="130"/>
      <c r="X456" s="130"/>
      <c r="Y456" s="130"/>
      <c r="Z456" s="130"/>
      <c r="AA456" s="130"/>
      <c r="AB456" s="130"/>
      <c r="AC456" s="130"/>
      <c r="AD456" s="130"/>
      <c r="AE456" s="130"/>
      <c r="AF456" s="130"/>
    </row>
    <row r="457" spans="1:32" s="131" customFormat="1" ht="18" customHeight="1" x14ac:dyDescent="0.25">
      <c r="A457" s="242"/>
      <c r="B457" s="551" t="s">
        <v>397</v>
      </c>
      <c r="C457" s="552">
        <v>-158657.99600000001</v>
      </c>
      <c r="D457" s="552">
        <v>-84141.251000000004</v>
      </c>
      <c r="E457" s="552">
        <v>0</v>
      </c>
      <c r="F457" s="553">
        <v>-52812.03</v>
      </c>
      <c r="G457" s="552">
        <v>0</v>
      </c>
      <c r="H457" s="564">
        <v>-794992.57700000005</v>
      </c>
      <c r="I457" s="572">
        <f t="shared" si="52"/>
        <v>-1090603.8540000001</v>
      </c>
      <c r="J457" s="243"/>
      <c r="K457" s="251"/>
      <c r="L457" s="130"/>
      <c r="M457" s="130"/>
      <c r="N457" s="130"/>
      <c r="O457" s="130"/>
      <c r="P457" s="130"/>
      <c r="Q457" s="130"/>
      <c r="R457" s="130"/>
      <c r="W457" s="130"/>
      <c r="X457" s="130"/>
      <c r="Y457" s="130"/>
      <c r="Z457" s="130"/>
      <c r="AA457" s="130"/>
      <c r="AB457" s="130"/>
      <c r="AC457" s="130"/>
      <c r="AD457" s="130"/>
      <c r="AE457" s="130"/>
      <c r="AF457" s="130"/>
    </row>
    <row r="458" spans="1:32" s="131" customFormat="1" ht="18" customHeight="1" x14ac:dyDescent="0.25">
      <c r="A458" s="242"/>
      <c r="B458" s="573" t="s">
        <v>427</v>
      </c>
      <c r="C458" s="555">
        <f t="shared" ref="C458:H458" si="53">SUM(C454:C457)</f>
        <v>84317.121000000014</v>
      </c>
      <c r="D458" s="555">
        <f t="shared" si="53"/>
        <v>11692.570000000007</v>
      </c>
      <c r="E458" s="555">
        <f t="shared" si="53"/>
        <v>196753</v>
      </c>
      <c r="F458" s="556">
        <f t="shared" si="53"/>
        <v>4135581.3250000002</v>
      </c>
      <c r="G458" s="555">
        <f t="shared" si="53"/>
        <v>171163.01856999999</v>
      </c>
      <c r="H458" s="565">
        <f t="shared" si="53"/>
        <v>103599.03805999795</v>
      </c>
      <c r="I458" s="574">
        <f t="shared" si="52"/>
        <v>4703106.0726299984</v>
      </c>
      <c r="J458" s="243"/>
      <c r="K458" s="251"/>
      <c r="L458" s="130"/>
      <c r="M458" s="130"/>
      <c r="N458" s="130"/>
      <c r="O458" s="130"/>
      <c r="P458" s="130"/>
      <c r="Q458" s="130"/>
      <c r="R458" s="130"/>
      <c r="W458" s="130"/>
      <c r="X458" s="130"/>
      <c r="Y458" s="130"/>
      <c r="Z458" s="130"/>
      <c r="AA458" s="130"/>
      <c r="AB458" s="130"/>
      <c r="AC458" s="130"/>
      <c r="AD458" s="130"/>
      <c r="AE458" s="130"/>
      <c r="AF458" s="130"/>
    </row>
    <row r="459" spans="1:32" s="131" customFormat="1" ht="18" customHeight="1" x14ac:dyDescent="0.25">
      <c r="A459" s="242"/>
      <c r="B459" s="557" t="s">
        <v>425</v>
      </c>
      <c r="C459" s="558">
        <v>3451.558</v>
      </c>
      <c r="D459" s="558">
        <v>6127.0150000000003</v>
      </c>
      <c r="E459" s="558">
        <v>34818.178407441294</v>
      </c>
      <c r="F459" s="559">
        <v>207372.08159255871</v>
      </c>
      <c r="G459" s="558">
        <v>-9403</v>
      </c>
      <c r="H459" s="566">
        <v>46299</v>
      </c>
      <c r="I459" s="575">
        <f t="shared" si="52"/>
        <v>288664.83300000004</v>
      </c>
      <c r="J459" s="243"/>
      <c r="K459" s="251"/>
      <c r="L459" s="130"/>
      <c r="M459" s="130"/>
      <c r="N459" s="130"/>
      <c r="O459" s="130"/>
      <c r="P459" s="130"/>
      <c r="Q459" s="130"/>
      <c r="R459" s="130"/>
      <c r="W459" s="130"/>
      <c r="X459" s="130"/>
      <c r="Y459" s="130"/>
      <c r="Z459" s="130"/>
      <c r="AA459" s="130"/>
      <c r="AB459" s="130"/>
      <c r="AC459" s="130"/>
      <c r="AD459" s="130"/>
      <c r="AE459" s="130"/>
      <c r="AF459" s="130"/>
    </row>
    <row r="460" spans="1:32" s="131" customFormat="1" ht="18" customHeight="1" x14ac:dyDescent="0.25">
      <c r="A460" s="242"/>
      <c r="B460" s="573" t="s">
        <v>400</v>
      </c>
      <c r="C460" s="555">
        <f t="shared" ref="C460:H460" si="54">SUM(C458:C459)</f>
        <v>87768.679000000018</v>
      </c>
      <c r="D460" s="555">
        <f t="shared" si="54"/>
        <v>17819.585000000006</v>
      </c>
      <c r="E460" s="555">
        <f t="shared" si="54"/>
        <v>231571.1784074413</v>
      </c>
      <c r="F460" s="556">
        <f t="shared" si="54"/>
        <v>4342953.4065925591</v>
      </c>
      <c r="G460" s="555">
        <f t="shared" si="54"/>
        <v>161760.01856999999</v>
      </c>
      <c r="H460" s="565">
        <f t="shared" si="54"/>
        <v>149898.03805999795</v>
      </c>
      <c r="I460" s="574">
        <f t="shared" si="52"/>
        <v>4991770.9056299981</v>
      </c>
      <c r="J460" s="243"/>
      <c r="K460" s="251"/>
      <c r="L460" s="130"/>
      <c r="M460" s="130"/>
      <c r="N460" s="130"/>
      <c r="O460" s="130"/>
      <c r="P460" s="130"/>
      <c r="Q460" s="130"/>
      <c r="R460" s="130"/>
      <c r="W460" s="130"/>
      <c r="X460" s="130"/>
      <c r="Y460" s="130"/>
      <c r="Z460" s="130"/>
      <c r="AA460" s="130"/>
      <c r="AB460" s="130"/>
      <c r="AC460" s="130"/>
      <c r="AD460" s="130"/>
      <c r="AE460" s="130"/>
      <c r="AF460" s="130"/>
    </row>
    <row r="461" spans="1:32" s="131" customFormat="1" ht="18" customHeight="1" x14ac:dyDescent="0.3">
      <c r="A461" s="242"/>
      <c r="B461" s="554"/>
      <c r="C461" s="560"/>
      <c r="D461" s="560"/>
      <c r="E461" s="560"/>
      <c r="F461" s="561"/>
      <c r="G461" s="560"/>
      <c r="H461" s="567"/>
      <c r="I461" s="576">
        <f t="shared" si="52"/>
        <v>0</v>
      </c>
      <c r="J461" s="243"/>
      <c r="K461" s="251"/>
      <c r="M461" s="130"/>
      <c r="W461" s="130"/>
      <c r="X461" s="130"/>
      <c r="Y461" s="130"/>
      <c r="Z461" s="130"/>
      <c r="AA461" s="130"/>
      <c r="AB461" s="130"/>
      <c r="AC461" s="130"/>
      <c r="AD461" s="130"/>
      <c r="AE461" s="130"/>
      <c r="AF461" s="130"/>
    </row>
    <row r="462" spans="1:32" s="131" customFormat="1" ht="18" customHeight="1" x14ac:dyDescent="0.3">
      <c r="A462" s="242"/>
      <c r="B462" s="545" t="s">
        <v>401</v>
      </c>
      <c r="C462" s="541"/>
      <c r="D462" s="541"/>
      <c r="E462" s="541"/>
      <c r="F462" s="543"/>
      <c r="G462" s="541"/>
      <c r="H462" s="568"/>
      <c r="I462" s="571">
        <f t="shared" si="52"/>
        <v>0</v>
      </c>
      <c r="J462" s="243"/>
      <c r="K462" s="251"/>
      <c r="L462" s="130"/>
      <c r="M462" s="130"/>
      <c r="N462" s="130"/>
      <c r="O462" s="130"/>
      <c r="P462" s="130"/>
      <c r="Q462" s="130"/>
      <c r="R462" s="130"/>
      <c r="W462" s="130"/>
      <c r="X462" s="130"/>
      <c r="Y462" s="130"/>
      <c r="Z462" s="130"/>
      <c r="AA462" s="130"/>
      <c r="AB462" s="130"/>
      <c r="AC462" s="130"/>
      <c r="AD462" s="130"/>
      <c r="AE462" s="130"/>
      <c r="AF462" s="130"/>
    </row>
    <row r="463" spans="1:32" s="131" customFormat="1" ht="18" customHeight="1" x14ac:dyDescent="0.25">
      <c r="A463" s="242"/>
      <c r="B463" s="544" t="s">
        <v>402</v>
      </c>
      <c r="C463" s="549">
        <v>-17806.163</v>
      </c>
      <c r="D463" s="549">
        <v>-3880.7799999999984</v>
      </c>
      <c r="E463" s="549">
        <v>-100121</v>
      </c>
      <c r="F463" s="550">
        <v>-3220233.7</v>
      </c>
      <c r="G463" s="549">
        <v>-215615</v>
      </c>
      <c r="H463" s="569">
        <v>-80635.674999999988</v>
      </c>
      <c r="I463" s="577">
        <f t="shared" si="52"/>
        <v>-3638292.318</v>
      </c>
      <c r="J463" s="243"/>
      <c r="K463" s="251"/>
      <c r="L463" s="130"/>
      <c r="M463" s="130"/>
      <c r="N463" s="130"/>
      <c r="O463" s="130"/>
      <c r="P463" s="130"/>
      <c r="Q463" s="130"/>
      <c r="R463" s="130"/>
      <c r="W463" s="130"/>
      <c r="X463" s="130"/>
      <c r="Y463" s="130"/>
      <c r="Z463" s="130"/>
      <c r="AA463" s="130"/>
      <c r="AB463" s="130"/>
      <c r="AC463" s="130"/>
      <c r="AD463" s="130"/>
      <c r="AE463" s="130"/>
      <c r="AF463" s="130"/>
    </row>
    <row r="464" spans="1:32" s="131" customFormat="1" ht="18" customHeight="1" x14ac:dyDescent="0.25">
      <c r="A464" s="242"/>
      <c r="B464" s="544" t="s">
        <v>403</v>
      </c>
      <c r="C464" s="549">
        <v>27595.492999999999</v>
      </c>
      <c r="D464" s="549">
        <v>-1553.143</v>
      </c>
      <c r="E464" s="549">
        <v>-19493.030252944758</v>
      </c>
      <c r="F464" s="550">
        <v>-512459.09074705531</v>
      </c>
      <c r="G464" s="549">
        <v>-89</v>
      </c>
      <c r="H464" s="569">
        <v>28631</v>
      </c>
      <c r="I464" s="577">
        <f t="shared" si="52"/>
        <v>-477367.77100000001</v>
      </c>
      <c r="J464" s="243"/>
      <c r="K464" s="251"/>
      <c r="L464" s="130"/>
      <c r="M464" s="130"/>
      <c r="N464" s="130"/>
      <c r="O464" s="130"/>
      <c r="P464" s="130"/>
      <c r="Q464" s="130"/>
      <c r="R464" s="130"/>
      <c r="W464" s="130"/>
      <c r="X464" s="130"/>
      <c r="Y464" s="130"/>
      <c r="Z464" s="130"/>
      <c r="AA464" s="130"/>
      <c r="AB464" s="130"/>
      <c r="AC464" s="130"/>
      <c r="AD464" s="130"/>
      <c r="AE464" s="130"/>
      <c r="AF464" s="130"/>
    </row>
    <row r="465" spans="1:32" s="131" customFormat="1" ht="18" customHeight="1" x14ac:dyDescent="0.25">
      <c r="A465" s="242"/>
      <c r="B465" s="551" t="s">
        <v>404</v>
      </c>
      <c r="C465" s="583"/>
      <c r="D465" s="583"/>
      <c r="E465" s="583"/>
      <c r="F465" s="584"/>
      <c r="G465" s="583"/>
      <c r="H465" s="585"/>
      <c r="I465" s="586">
        <f t="shared" si="52"/>
        <v>0</v>
      </c>
      <c r="J465" s="243"/>
      <c r="K465" s="251"/>
      <c r="L465" s="130"/>
      <c r="M465" s="130"/>
      <c r="N465" s="130"/>
      <c r="O465" s="130"/>
      <c r="P465" s="130"/>
      <c r="Q465" s="130"/>
      <c r="R465" s="130"/>
      <c r="W465" s="130"/>
      <c r="X465" s="130"/>
      <c r="Y465" s="130"/>
      <c r="Z465" s="130"/>
      <c r="AA465" s="130"/>
      <c r="AB465" s="130"/>
      <c r="AC465" s="130"/>
      <c r="AD465" s="130"/>
      <c r="AE465" s="130"/>
      <c r="AF465" s="130"/>
    </row>
    <row r="466" spans="1:32" s="131" customFormat="1" ht="18" customHeight="1" x14ac:dyDescent="0.25">
      <c r="A466" s="242"/>
      <c r="B466" s="596" t="s">
        <v>405</v>
      </c>
      <c r="C466" s="588">
        <f t="shared" ref="C466:H466" si="55">SUM(C460:C465)</f>
        <v>97558.00900000002</v>
      </c>
      <c r="D466" s="588">
        <f t="shared" si="55"/>
        <v>12385.662000000008</v>
      </c>
      <c r="E466" s="588">
        <f t="shared" si="55"/>
        <v>111957.14815449654</v>
      </c>
      <c r="F466" s="589">
        <f t="shared" si="55"/>
        <v>610260.61584550352</v>
      </c>
      <c r="G466" s="588">
        <f t="shared" si="55"/>
        <v>-53943.981430000014</v>
      </c>
      <c r="H466" s="590">
        <f t="shared" si="55"/>
        <v>97893.363059997966</v>
      </c>
      <c r="I466" s="597">
        <f t="shared" si="52"/>
        <v>876110.81662999815</v>
      </c>
      <c r="J466" s="243"/>
      <c r="K466" s="260"/>
      <c r="L466" s="130"/>
      <c r="M466" s="130"/>
      <c r="N466" s="130"/>
      <c r="O466" s="130"/>
      <c r="P466" s="130"/>
      <c r="Q466" s="130"/>
      <c r="R466" s="130"/>
      <c r="W466" s="130"/>
      <c r="X466" s="130"/>
      <c r="Y466" s="130"/>
      <c r="Z466" s="130"/>
      <c r="AA466" s="130"/>
      <c r="AB466" s="130"/>
      <c r="AC466" s="130"/>
      <c r="AD466" s="130"/>
      <c r="AE466" s="130"/>
      <c r="AF466" s="130"/>
    </row>
    <row r="467" spans="1:32" s="131" customFormat="1" ht="18" customHeight="1" x14ac:dyDescent="0.3">
      <c r="A467" s="242"/>
      <c r="B467" s="587"/>
      <c r="C467" s="489"/>
      <c r="D467" s="491"/>
      <c r="E467" s="491"/>
      <c r="F467" s="491"/>
      <c r="G467" s="491"/>
      <c r="H467" s="493"/>
      <c r="I467" s="578"/>
      <c r="J467" s="243"/>
      <c r="K467" s="251"/>
      <c r="M467" s="130"/>
      <c r="W467" s="130"/>
      <c r="X467" s="130"/>
      <c r="Y467" s="130"/>
      <c r="Z467" s="130"/>
      <c r="AA467" s="130"/>
      <c r="AB467" s="130"/>
      <c r="AC467" s="130"/>
      <c r="AD467" s="130"/>
      <c r="AE467" s="130"/>
      <c r="AF467" s="130"/>
    </row>
    <row r="468" spans="1:32" s="131" customFormat="1" ht="18" customHeight="1" x14ac:dyDescent="0.3">
      <c r="A468" s="242"/>
      <c r="B468" s="545" t="s">
        <v>406</v>
      </c>
      <c r="C468" s="488"/>
      <c r="D468" s="487"/>
      <c r="E468" s="487"/>
      <c r="F468" s="487"/>
      <c r="G468" s="487"/>
      <c r="H468" s="494"/>
      <c r="I468" s="579">
        <f>SUM(I469:I473)</f>
        <v>1402893.8299999998</v>
      </c>
      <c r="J468" s="243"/>
      <c r="K468" s="251"/>
      <c r="M468" s="130"/>
      <c r="W468" s="130"/>
      <c r="X468" s="130"/>
      <c r="Y468" s="130"/>
      <c r="Z468" s="130"/>
      <c r="AA468" s="130"/>
      <c r="AB468" s="130"/>
      <c r="AC468" s="130"/>
      <c r="AD468" s="130"/>
      <c r="AE468" s="130"/>
      <c r="AF468" s="130"/>
    </row>
    <row r="469" spans="1:32" s="131" customFormat="1" ht="18" customHeight="1" x14ac:dyDescent="0.3">
      <c r="A469" s="242"/>
      <c r="B469" s="544" t="s">
        <v>407</v>
      </c>
      <c r="C469" s="488"/>
      <c r="D469" s="487"/>
      <c r="E469" s="487"/>
      <c r="F469" s="487"/>
      <c r="G469" s="487"/>
      <c r="H469" s="494"/>
      <c r="I469" s="580">
        <v>74521.356</v>
      </c>
      <c r="J469" s="243"/>
      <c r="K469" s="251"/>
      <c r="M469" s="130"/>
      <c r="W469" s="130"/>
      <c r="X469" s="130"/>
      <c r="Y469" s="130"/>
      <c r="Z469" s="130"/>
      <c r="AA469" s="130"/>
      <c r="AB469" s="130"/>
      <c r="AC469" s="130"/>
      <c r="AD469" s="130"/>
      <c r="AE469" s="130"/>
      <c r="AF469" s="130"/>
    </row>
    <row r="470" spans="1:32" s="131" customFormat="1" ht="18" customHeight="1" x14ac:dyDescent="0.3">
      <c r="A470" s="242"/>
      <c r="B470" s="544" t="s">
        <v>408</v>
      </c>
      <c r="C470" s="488"/>
      <c r="D470" s="487"/>
      <c r="E470" s="487"/>
      <c r="F470" s="487"/>
      <c r="G470" s="487"/>
      <c r="H470" s="494"/>
      <c r="I470" s="580">
        <v>1305872.32</v>
      </c>
      <c r="J470" s="243"/>
      <c r="K470" s="251"/>
      <c r="M470" s="130"/>
      <c r="W470" s="130"/>
      <c r="X470" s="130"/>
      <c r="Y470" s="130"/>
      <c r="Z470" s="130"/>
      <c r="AA470" s="130"/>
      <c r="AB470" s="130"/>
      <c r="AC470" s="130"/>
      <c r="AD470" s="130"/>
      <c r="AE470" s="130"/>
      <c r="AF470" s="130"/>
    </row>
    <row r="471" spans="1:32" s="131" customFormat="1" ht="18" customHeight="1" x14ac:dyDescent="0.3">
      <c r="A471" s="242"/>
      <c r="B471" s="544" t="s">
        <v>409</v>
      </c>
      <c r="C471" s="488"/>
      <c r="D471" s="487"/>
      <c r="E471" s="487"/>
      <c r="F471" s="487"/>
      <c r="G471" s="487"/>
      <c r="H471" s="494"/>
      <c r="I471" s="581">
        <v>17753.973999999998</v>
      </c>
      <c r="J471" s="243"/>
      <c r="K471" s="251"/>
      <c r="M471" s="130"/>
      <c r="W471" s="130"/>
      <c r="X471" s="130"/>
      <c r="Y471" s="130"/>
      <c r="Z471" s="130"/>
      <c r="AA471" s="130"/>
      <c r="AB471" s="130"/>
      <c r="AC471" s="130"/>
      <c r="AD471" s="130"/>
      <c r="AE471" s="130"/>
      <c r="AF471" s="130"/>
    </row>
    <row r="472" spans="1:32" s="131" customFormat="1" ht="18" customHeight="1" x14ac:dyDescent="0.3">
      <c r="A472" s="242"/>
      <c r="B472" s="544" t="s">
        <v>410</v>
      </c>
      <c r="C472" s="488"/>
      <c r="D472" s="487"/>
      <c r="E472" s="487"/>
      <c r="F472" s="487"/>
      <c r="G472" s="487"/>
      <c r="H472" s="494"/>
      <c r="I472" s="581"/>
      <c r="J472" s="243"/>
      <c r="K472" s="251"/>
      <c r="M472" s="130"/>
      <c r="W472" s="130"/>
      <c r="X472" s="130"/>
      <c r="Y472" s="130"/>
      <c r="Z472" s="130"/>
      <c r="AA472" s="130"/>
      <c r="AB472" s="130"/>
      <c r="AC472" s="130"/>
      <c r="AD472" s="130"/>
      <c r="AE472" s="130"/>
      <c r="AF472" s="130"/>
    </row>
    <row r="473" spans="1:32" s="131" customFormat="1" ht="18" customHeight="1" x14ac:dyDescent="0.3">
      <c r="A473" s="242"/>
      <c r="B473" s="544" t="s">
        <v>411</v>
      </c>
      <c r="C473" s="488"/>
      <c r="D473" s="487"/>
      <c r="E473" s="487"/>
      <c r="F473" s="487"/>
      <c r="G473" s="487"/>
      <c r="H473" s="494"/>
      <c r="I473" s="581">
        <v>4746.18</v>
      </c>
      <c r="J473" s="243"/>
      <c r="K473" s="251"/>
      <c r="M473" s="130"/>
      <c r="W473" s="130"/>
      <c r="X473" s="130"/>
      <c r="Y473" s="130"/>
      <c r="Z473" s="130"/>
      <c r="AA473" s="130"/>
      <c r="AB473" s="130"/>
      <c r="AC473" s="130"/>
      <c r="AD473" s="130"/>
      <c r="AE473" s="130"/>
      <c r="AF473" s="130"/>
    </row>
    <row r="474" spans="1:32" s="131" customFormat="1" ht="18" customHeight="1" x14ac:dyDescent="0.3">
      <c r="A474" s="242"/>
      <c r="B474" s="544"/>
      <c r="C474" s="488"/>
      <c r="D474" s="487"/>
      <c r="E474" s="487"/>
      <c r="F474" s="487"/>
      <c r="G474" s="487"/>
      <c r="H474" s="494"/>
      <c r="I474" s="571"/>
      <c r="J474" s="243"/>
      <c r="K474" s="251"/>
      <c r="M474" s="130"/>
      <c r="W474" s="130"/>
      <c r="X474" s="130"/>
      <c r="Y474" s="130"/>
      <c r="Z474" s="130"/>
      <c r="AA474" s="130"/>
      <c r="AB474" s="130"/>
      <c r="AC474" s="130"/>
      <c r="AD474" s="130"/>
      <c r="AE474" s="130"/>
      <c r="AF474" s="130"/>
    </row>
    <row r="475" spans="1:32" s="131" customFormat="1" ht="18" customHeight="1" x14ac:dyDescent="0.3">
      <c r="A475" s="242"/>
      <c r="B475" s="545" t="s">
        <v>412</v>
      </c>
      <c r="C475" s="488"/>
      <c r="D475" s="487"/>
      <c r="E475" s="487"/>
      <c r="F475" s="487"/>
      <c r="G475" s="487"/>
      <c r="H475" s="494"/>
      <c r="I475" s="580"/>
      <c r="J475" s="243"/>
      <c r="K475" s="251"/>
      <c r="M475" s="130"/>
      <c r="W475" s="130"/>
      <c r="X475" s="130"/>
      <c r="Y475" s="130"/>
      <c r="Z475" s="130"/>
      <c r="AA475" s="130"/>
      <c r="AB475" s="130"/>
      <c r="AC475" s="130"/>
      <c r="AD475" s="130"/>
      <c r="AE475" s="130"/>
      <c r="AF475" s="130"/>
    </row>
    <row r="476" spans="1:32" s="131" customFormat="1" ht="28.95" customHeight="1" x14ac:dyDescent="0.3">
      <c r="A476" s="242"/>
      <c r="B476" s="544" t="s">
        <v>413</v>
      </c>
      <c r="C476" s="488"/>
      <c r="D476" s="487"/>
      <c r="E476" s="487"/>
      <c r="F476" s="487"/>
      <c r="G476" s="487"/>
      <c r="H476" s="494"/>
      <c r="I476" s="580">
        <v>-1239845.352</v>
      </c>
      <c r="J476" s="243"/>
      <c r="K476" s="251"/>
      <c r="M476" s="130"/>
      <c r="W476" s="130"/>
      <c r="X476" s="130"/>
      <c r="Y476" s="130"/>
      <c r="Z476" s="130"/>
      <c r="AA476" s="130"/>
      <c r="AB476" s="130"/>
      <c r="AC476" s="130"/>
      <c r="AD476" s="130"/>
      <c r="AE476" s="130"/>
      <c r="AF476" s="130"/>
    </row>
    <row r="477" spans="1:32" s="131" customFormat="1" ht="18" customHeight="1" x14ac:dyDescent="0.3">
      <c r="A477" s="242"/>
      <c r="B477" s="544" t="s">
        <v>414</v>
      </c>
      <c r="C477" s="488"/>
      <c r="D477" s="487"/>
      <c r="E477" s="487"/>
      <c r="F477" s="487"/>
      <c r="G477" s="487"/>
      <c r="H477" s="494"/>
      <c r="I477" s="571">
        <v>0</v>
      </c>
      <c r="J477" s="243"/>
      <c r="K477" s="251"/>
      <c r="M477" s="130"/>
      <c r="W477" s="130"/>
      <c r="X477" s="130"/>
      <c r="Y477" s="130"/>
      <c r="Z477" s="130"/>
      <c r="AA477" s="130"/>
      <c r="AB477" s="130"/>
      <c r="AC477" s="130"/>
      <c r="AD477" s="130"/>
      <c r="AE477" s="130"/>
      <c r="AF477" s="130"/>
    </row>
    <row r="478" spans="1:32" s="131" customFormat="1" ht="18" customHeight="1" x14ac:dyDescent="0.3">
      <c r="A478" s="242"/>
      <c r="B478" s="545" t="s">
        <v>415</v>
      </c>
      <c r="C478" s="488"/>
      <c r="D478" s="487"/>
      <c r="E478" s="487"/>
      <c r="F478" s="487"/>
      <c r="G478" s="487"/>
      <c r="H478" s="494"/>
      <c r="I478" s="579">
        <f>I466+I468+I476</f>
        <v>1039159.294629998</v>
      </c>
      <c r="J478" s="243"/>
      <c r="K478" s="251"/>
      <c r="M478" s="130"/>
      <c r="W478" s="130"/>
      <c r="X478" s="130"/>
      <c r="Y478" s="130"/>
      <c r="Z478" s="130"/>
      <c r="AA478" s="130"/>
      <c r="AB478" s="130"/>
      <c r="AC478" s="130"/>
      <c r="AD478" s="130"/>
      <c r="AE478" s="130"/>
      <c r="AF478" s="130"/>
    </row>
    <row r="479" spans="1:32" s="131" customFormat="1" ht="18" customHeight="1" x14ac:dyDescent="0.3">
      <c r="A479" s="242"/>
      <c r="B479" s="544" t="s">
        <v>416</v>
      </c>
      <c r="C479" s="488"/>
      <c r="D479" s="487"/>
      <c r="E479" s="487"/>
      <c r="F479" s="487"/>
      <c r="G479" s="487"/>
      <c r="H479" s="494"/>
      <c r="I479" s="571">
        <v>-38883.616000000002</v>
      </c>
      <c r="J479" s="243"/>
      <c r="K479" s="251"/>
      <c r="M479" s="130"/>
      <c r="W479" s="130"/>
      <c r="X479" s="130"/>
      <c r="Y479" s="130"/>
      <c r="Z479" s="130"/>
      <c r="AA479" s="130"/>
      <c r="AB479" s="130"/>
      <c r="AC479" s="130"/>
      <c r="AD479" s="130"/>
      <c r="AE479" s="130"/>
      <c r="AF479" s="130"/>
    </row>
    <row r="480" spans="1:32" s="131" customFormat="1" ht="18" customHeight="1" x14ac:dyDescent="0.3">
      <c r="A480" s="242"/>
      <c r="B480" s="545" t="s">
        <v>417</v>
      </c>
      <c r="C480" s="488"/>
      <c r="D480" s="487"/>
      <c r="E480" s="487"/>
      <c r="F480" s="487"/>
      <c r="G480" s="487"/>
      <c r="H480" s="494"/>
      <c r="I480" s="579">
        <f>I478+I479</f>
        <v>1000275.678629998</v>
      </c>
      <c r="J480" s="243"/>
      <c r="K480" s="251"/>
      <c r="M480" s="130"/>
      <c r="W480" s="130"/>
      <c r="X480" s="130"/>
      <c r="Y480" s="130"/>
      <c r="Z480" s="130"/>
      <c r="AA480" s="130"/>
      <c r="AB480" s="130"/>
      <c r="AC480" s="130"/>
      <c r="AD480" s="130"/>
      <c r="AE480" s="130"/>
      <c r="AF480" s="130"/>
    </row>
    <row r="481" spans="1:32" s="131" customFormat="1" ht="18" customHeight="1" x14ac:dyDescent="0.3">
      <c r="A481" s="242"/>
      <c r="B481" s="544" t="s">
        <v>418</v>
      </c>
      <c r="C481" s="488"/>
      <c r="D481" s="487"/>
      <c r="E481" s="487"/>
      <c r="F481" s="487"/>
      <c r="G481" s="487"/>
      <c r="H481" s="494"/>
      <c r="I481" s="580">
        <v>-364316.90500000003</v>
      </c>
      <c r="J481" s="243"/>
      <c r="K481" s="251"/>
      <c r="M481" s="130"/>
      <c r="W481" s="130"/>
      <c r="X481" s="130"/>
      <c r="Y481" s="130"/>
      <c r="Z481" s="130"/>
      <c r="AA481" s="130"/>
      <c r="AB481" s="130"/>
      <c r="AC481" s="130"/>
      <c r="AD481" s="130"/>
      <c r="AE481" s="130"/>
      <c r="AF481" s="130"/>
    </row>
    <row r="482" spans="1:32" s="131" customFormat="1" ht="18" customHeight="1" thickBot="1" x14ac:dyDescent="0.35">
      <c r="A482" s="242"/>
      <c r="B482" s="546" t="s">
        <v>419</v>
      </c>
      <c r="C482" s="528"/>
      <c r="D482" s="527"/>
      <c r="E482" s="527"/>
      <c r="F482" s="527"/>
      <c r="G482" s="527"/>
      <c r="H482" s="570"/>
      <c r="I482" s="582">
        <f>I480+I481</f>
        <v>635958.77362999797</v>
      </c>
      <c r="J482" s="243"/>
      <c r="K482" s="251"/>
      <c r="M482" s="130"/>
      <c r="W482" s="130"/>
      <c r="X482" s="130"/>
      <c r="Y482" s="130"/>
      <c r="Z482" s="130"/>
      <c r="AA482" s="130"/>
      <c r="AB482" s="130"/>
      <c r="AC482" s="130"/>
      <c r="AD482" s="130"/>
      <c r="AE482" s="130"/>
      <c r="AF482" s="130"/>
    </row>
    <row r="483" spans="1:32" s="131" customFormat="1" ht="14.25" customHeight="1" x14ac:dyDescent="0.3">
      <c r="A483" s="242"/>
      <c r="B483" s="226"/>
      <c r="C483" s="221"/>
      <c r="D483" s="221"/>
      <c r="E483" s="221"/>
      <c r="F483" s="221"/>
      <c r="G483" s="221"/>
      <c r="H483" s="221"/>
      <c r="I483" s="243"/>
      <c r="J483" s="243"/>
      <c r="K483" s="251"/>
      <c r="M483" s="130"/>
      <c r="W483" s="130"/>
      <c r="X483" s="130"/>
      <c r="Y483" s="130"/>
      <c r="Z483" s="130"/>
      <c r="AA483" s="130"/>
      <c r="AB483" s="130"/>
      <c r="AC483" s="130"/>
      <c r="AD483" s="130"/>
      <c r="AE483" s="130"/>
      <c r="AF483" s="130"/>
    </row>
    <row r="484" spans="1:32" s="131" customFormat="1" ht="14.25" customHeight="1" x14ac:dyDescent="0.3">
      <c r="A484" s="242"/>
      <c r="B484" s="226"/>
      <c r="C484" s="221"/>
      <c r="D484" s="221"/>
      <c r="E484" s="221"/>
      <c r="F484" s="221"/>
      <c r="G484" s="221"/>
      <c r="H484" s="221"/>
      <c r="I484" s="243"/>
      <c r="J484" s="243"/>
      <c r="K484" s="251"/>
      <c r="M484" s="130"/>
      <c r="W484" s="130"/>
      <c r="X484" s="130"/>
      <c r="Y484" s="130"/>
      <c r="Z484" s="130"/>
      <c r="AA484" s="130"/>
      <c r="AB484" s="130"/>
      <c r="AC484" s="130"/>
      <c r="AD484" s="130"/>
      <c r="AE484" s="130"/>
      <c r="AF484" s="130"/>
    </row>
    <row r="485" spans="1:32" s="131" customFormat="1" ht="14.25" customHeight="1" x14ac:dyDescent="0.3">
      <c r="A485" s="242"/>
      <c r="B485" s="127"/>
      <c r="C485" s="132"/>
      <c r="D485" s="132"/>
      <c r="E485" s="221"/>
      <c r="F485" s="221"/>
      <c r="G485" s="221"/>
      <c r="H485" s="221"/>
      <c r="I485" s="243"/>
      <c r="J485" s="243"/>
      <c r="K485" s="251"/>
      <c r="M485" s="130"/>
      <c r="W485" s="130"/>
      <c r="X485" s="130"/>
      <c r="Y485" s="130"/>
      <c r="Z485" s="130"/>
      <c r="AA485" s="130"/>
      <c r="AB485" s="130"/>
      <c r="AC485" s="130"/>
      <c r="AD485" s="130"/>
      <c r="AE485" s="130"/>
      <c r="AF485" s="130"/>
    </row>
    <row r="486" spans="1:32" s="131" customFormat="1" ht="14.25" customHeight="1" thickBot="1" x14ac:dyDescent="0.35">
      <c r="A486" s="242"/>
      <c r="B486" s="124"/>
      <c r="C486" s="205"/>
      <c r="D486" s="205"/>
      <c r="E486" s="221"/>
      <c r="F486" s="221"/>
      <c r="G486" s="221"/>
      <c r="H486" s="221"/>
      <c r="I486" s="243"/>
      <c r="J486" s="243"/>
      <c r="K486" s="251"/>
      <c r="M486" s="130"/>
      <c r="W486" s="130"/>
      <c r="X486" s="130"/>
      <c r="Y486" s="130"/>
      <c r="Z486" s="130"/>
      <c r="AA486" s="130"/>
      <c r="AB486" s="130"/>
      <c r="AC486" s="130"/>
      <c r="AD486" s="130"/>
      <c r="AE486" s="130"/>
      <c r="AF486" s="130"/>
    </row>
    <row r="487" spans="1:32" ht="14.25" customHeight="1" thickBot="1" x14ac:dyDescent="0.35">
      <c r="B487" s="229" t="s">
        <v>388</v>
      </c>
      <c r="C487" s="148"/>
      <c r="D487" s="148"/>
      <c r="E487" s="148"/>
      <c r="F487" s="148"/>
      <c r="G487" s="979" t="s">
        <v>204</v>
      </c>
      <c r="H487" s="979"/>
      <c r="I487" s="979"/>
      <c r="J487" s="155"/>
      <c r="M487" s="130"/>
      <c r="W487" s="130"/>
      <c r="X487" s="130"/>
      <c r="Y487" s="130"/>
      <c r="Z487" s="130"/>
      <c r="AA487" s="130"/>
      <c r="AB487" s="130"/>
      <c r="AC487" s="130"/>
      <c r="AD487" s="130"/>
      <c r="AE487" s="130"/>
      <c r="AF487" s="130"/>
    </row>
    <row r="488" spans="1:32" s="131" customFormat="1" ht="19.2" customHeight="1" thickBot="1" x14ac:dyDescent="0.35">
      <c r="A488" s="243"/>
      <c r="B488" s="925" t="s">
        <v>312</v>
      </c>
      <c r="C488" s="950">
        <v>2022</v>
      </c>
      <c r="D488" s="951"/>
      <c r="E488" s="951"/>
      <c r="F488" s="951"/>
      <c r="G488" s="951"/>
      <c r="H488" s="951"/>
      <c r="I488" s="952"/>
      <c r="J488" s="266"/>
      <c r="K488" s="251"/>
      <c r="M488" s="130"/>
      <c r="W488" s="130"/>
      <c r="X488" s="130"/>
      <c r="Y488" s="130"/>
      <c r="Z488" s="130"/>
      <c r="AA488" s="130"/>
      <c r="AB488" s="130"/>
      <c r="AC488" s="130"/>
      <c r="AD488" s="130"/>
      <c r="AE488" s="130"/>
      <c r="AF488" s="130"/>
    </row>
    <row r="489" spans="1:32" s="131" customFormat="1" ht="18.600000000000001" customHeight="1" thickBot="1" x14ac:dyDescent="0.35">
      <c r="A489" s="219"/>
      <c r="B489" s="926"/>
      <c r="C489" s="900" t="s">
        <v>100</v>
      </c>
      <c r="D489" s="900" t="s">
        <v>101</v>
      </c>
      <c r="E489" s="954" t="s">
        <v>102</v>
      </c>
      <c r="F489" s="955"/>
      <c r="G489" s="854" t="s">
        <v>103</v>
      </c>
      <c r="H489" s="854" t="s">
        <v>104</v>
      </c>
      <c r="I489" s="956" t="s">
        <v>90</v>
      </c>
      <c r="J489" s="243"/>
      <c r="K489" s="978"/>
      <c r="M489" s="130"/>
      <c r="W489" s="130"/>
      <c r="X489" s="130"/>
      <c r="Y489" s="130"/>
      <c r="Z489" s="130"/>
      <c r="AA489" s="130"/>
      <c r="AB489" s="130"/>
      <c r="AC489" s="130"/>
      <c r="AD489" s="130"/>
      <c r="AE489" s="130"/>
      <c r="AF489" s="130"/>
    </row>
    <row r="490" spans="1:32" s="131" customFormat="1" ht="20.399999999999999" customHeight="1" thickBot="1" x14ac:dyDescent="0.35">
      <c r="A490" s="219"/>
      <c r="B490" s="926"/>
      <c r="C490" s="906"/>
      <c r="D490" s="953"/>
      <c r="E490" s="273" t="s">
        <v>392</v>
      </c>
      <c r="F490" s="272" t="s">
        <v>393</v>
      </c>
      <c r="G490" s="855"/>
      <c r="H490" s="855"/>
      <c r="I490" s="957"/>
      <c r="J490" s="243"/>
      <c r="K490" s="978"/>
      <c r="M490" s="130"/>
      <c r="W490" s="130"/>
      <c r="X490" s="130"/>
      <c r="Y490" s="130"/>
      <c r="Z490" s="130"/>
      <c r="AA490" s="130"/>
      <c r="AB490" s="130"/>
      <c r="AC490" s="130"/>
      <c r="AD490" s="130"/>
      <c r="AE490" s="130"/>
      <c r="AF490" s="130"/>
    </row>
    <row r="491" spans="1:32" s="131" customFormat="1" ht="18" customHeight="1" x14ac:dyDescent="0.3">
      <c r="A491" s="242"/>
      <c r="B491" s="508" t="s">
        <v>86</v>
      </c>
      <c r="C491" s="592">
        <v>30064.872879999995</v>
      </c>
      <c r="D491" s="592">
        <v>1097.5720200000001</v>
      </c>
      <c r="E491" s="592">
        <v>48476.991559999427</v>
      </c>
      <c r="F491" s="593">
        <v>823292.75170999963</v>
      </c>
      <c r="G491" s="592">
        <v>0</v>
      </c>
      <c r="H491" s="594">
        <v>138963.15275000001</v>
      </c>
      <c r="I491" s="595">
        <f t="shared" ref="I491:I503" si="56">H491+G491+F491+E491+D491+C491</f>
        <v>1041895.3409199991</v>
      </c>
      <c r="J491" s="243"/>
      <c r="K491" s="259"/>
      <c r="L491" s="130"/>
      <c r="M491" s="130"/>
      <c r="N491" s="130"/>
      <c r="O491" s="130"/>
      <c r="P491" s="130"/>
      <c r="Q491" s="130"/>
      <c r="R491" s="130"/>
      <c r="W491" s="130"/>
      <c r="X491" s="130"/>
      <c r="Y491" s="130"/>
      <c r="Z491" s="130"/>
      <c r="AA491" s="130"/>
      <c r="AB491" s="130"/>
      <c r="AC491" s="130"/>
      <c r="AD491" s="130"/>
      <c r="AE491" s="130"/>
      <c r="AF491" s="130"/>
    </row>
    <row r="492" spans="1:32" s="131" customFormat="1" ht="18" customHeight="1" x14ac:dyDescent="0.3">
      <c r="A492" s="242"/>
      <c r="B492" s="544" t="s">
        <v>395</v>
      </c>
      <c r="C492" s="540"/>
      <c r="D492" s="540"/>
      <c r="E492" s="540"/>
      <c r="F492" s="542"/>
      <c r="G492" s="540"/>
      <c r="H492" s="562"/>
      <c r="I492" s="571">
        <f t="shared" si="56"/>
        <v>0</v>
      </c>
      <c r="J492" s="243"/>
      <c r="K492" s="259"/>
      <c r="L492" s="130"/>
      <c r="M492" s="130"/>
      <c r="N492" s="130"/>
      <c r="O492" s="130"/>
      <c r="P492" s="130"/>
      <c r="Q492" s="130"/>
      <c r="R492" s="130"/>
      <c r="W492" s="130"/>
      <c r="X492" s="130"/>
      <c r="Y492" s="130"/>
      <c r="Z492" s="130"/>
      <c r="AA492" s="130"/>
      <c r="AB492" s="130"/>
      <c r="AC492" s="130"/>
      <c r="AD492" s="130"/>
      <c r="AE492" s="130"/>
      <c r="AF492" s="130"/>
    </row>
    <row r="493" spans="1:32" s="131" customFormat="1" ht="18" customHeight="1" x14ac:dyDescent="0.25">
      <c r="A493" s="242"/>
      <c r="B493" s="544" t="s">
        <v>396</v>
      </c>
      <c r="C493" s="547">
        <v>-12523.75</v>
      </c>
      <c r="D493" s="547">
        <v>-52.911160000000002</v>
      </c>
      <c r="E493" s="547">
        <v>0</v>
      </c>
      <c r="F493" s="548">
        <v>-16993.503659999998</v>
      </c>
      <c r="G493" s="547">
        <v>0</v>
      </c>
      <c r="H493" s="563">
        <v>-7692.49</v>
      </c>
      <c r="I493" s="571">
        <f t="shared" si="56"/>
        <v>-37262.654819999996</v>
      </c>
      <c r="J493" s="243"/>
      <c r="K493" s="259"/>
      <c r="L493" s="130"/>
      <c r="M493" s="130"/>
      <c r="N493" s="130"/>
      <c r="O493" s="130"/>
      <c r="P493" s="130"/>
      <c r="Q493" s="130"/>
      <c r="R493" s="130"/>
      <c r="W493" s="130"/>
      <c r="X493" s="130"/>
      <c r="Y493" s="130"/>
      <c r="Z493" s="130"/>
      <c r="AA493" s="130"/>
      <c r="AB493" s="130"/>
      <c r="AC493" s="130"/>
      <c r="AD493" s="130"/>
      <c r="AE493" s="130"/>
      <c r="AF493" s="130"/>
    </row>
    <row r="494" spans="1:32" s="131" customFormat="1" ht="18" customHeight="1" x14ac:dyDescent="0.25">
      <c r="A494" s="242"/>
      <c r="B494" s="551" t="s">
        <v>397</v>
      </c>
      <c r="C494" s="552">
        <v>-8391.5033332509174</v>
      </c>
      <c r="D494" s="552">
        <v>-2357.68685</v>
      </c>
      <c r="E494" s="552">
        <v>0</v>
      </c>
      <c r="F494" s="553">
        <v>-20613.781609999998</v>
      </c>
      <c r="G494" s="552">
        <v>-503.68448999999998</v>
      </c>
      <c r="H494" s="564">
        <v>-33708.085395178088</v>
      </c>
      <c r="I494" s="572">
        <f t="shared" si="56"/>
        <v>-65574.741678428996</v>
      </c>
      <c r="J494" s="243"/>
      <c r="K494" s="251"/>
      <c r="L494" s="130"/>
      <c r="M494" s="130"/>
      <c r="N494" s="130"/>
      <c r="O494" s="130"/>
      <c r="P494" s="130"/>
      <c r="Q494" s="130"/>
      <c r="R494" s="130"/>
      <c r="W494" s="130"/>
      <c r="X494" s="130"/>
      <c r="Y494" s="130"/>
      <c r="Z494" s="130"/>
      <c r="AA494" s="130"/>
      <c r="AB494" s="130"/>
      <c r="AC494" s="130"/>
      <c r="AD494" s="130"/>
      <c r="AE494" s="130"/>
      <c r="AF494" s="130"/>
    </row>
    <row r="495" spans="1:32" s="131" customFormat="1" ht="18" customHeight="1" x14ac:dyDescent="0.25">
      <c r="A495" s="242"/>
      <c r="B495" s="573" t="s">
        <v>427</v>
      </c>
      <c r="C495" s="555">
        <f t="shared" ref="C495:H495" si="57">SUM(C491:C494)</f>
        <v>9149.6195467490779</v>
      </c>
      <c r="D495" s="555">
        <f t="shared" si="57"/>
        <v>-1313.0259900000001</v>
      </c>
      <c r="E495" s="555">
        <f t="shared" si="57"/>
        <v>48476.991559999427</v>
      </c>
      <c r="F495" s="556">
        <f t="shared" si="57"/>
        <v>785685.46643999964</v>
      </c>
      <c r="G495" s="555">
        <f t="shared" si="57"/>
        <v>-503.68448999999998</v>
      </c>
      <c r="H495" s="565">
        <f t="shared" si="57"/>
        <v>97562.577354821929</v>
      </c>
      <c r="I495" s="574">
        <f t="shared" si="56"/>
        <v>939057.94442157005</v>
      </c>
      <c r="J495" s="243"/>
      <c r="K495" s="251"/>
      <c r="L495" s="130"/>
      <c r="M495" s="130"/>
      <c r="N495" s="130"/>
      <c r="O495" s="130"/>
      <c r="P495" s="130"/>
      <c r="Q495" s="130"/>
      <c r="R495" s="130"/>
      <c r="W495" s="130"/>
      <c r="X495" s="130"/>
      <c r="Y495" s="130"/>
      <c r="Z495" s="130"/>
      <c r="AA495" s="130"/>
      <c r="AB495" s="130"/>
      <c r="AC495" s="130"/>
      <c r="AD495" s="130"/>
      <c r="AE495" s="130"/>
      <c r="AF495" s="130"/>
    </row>
    <row r="496" spans="1:32" s="131" customFormat="1" ht="18" customHeight="1" x14ac:dyDescent="0.25">
      <c r="A496" s="242"/>
      <c r="B496" s="557" t="s">
        <v>425</v>
      </c>
      <c r="C496" s="558">
        <v>-2268.2537400000001</v>
      </c>
      <c r="D496" s="558"/>
      <c r="E496" s="558">
        <v>5721.5937629165401</v>
      </c>
      <c r="F496" s="559">
        <v>-152843.15735923901</v>
      </c>
      <c r="G496" s="558"/>
      <c r="H496" s="566">
        <v>-1634.1307516791601</v>
      </c>
      <c r="I496" s="575">
        <f t="shared" si="56"/>
        <v>-151023.94808800163</v>
      </c>
      <c r="J496" s="243"/>
      <c r="K496" s="251"/>
      <c r="L496" s="130"/>
      <c r="M496" s="130"/>
      <c r="N496" s="130"/>
      <c r="O496" s="130"/>
      <c r="P496" s="130"/>
      <c r="Q496" s="130"/>
      <c r="R496" s="130"/>
      <c r="W496" s="130"/>
      <c r="X496" s="130"/>
      <c r="Y496" s="130"/>
      <c r="Z496" s="130"/>
      <c r="AA496" s="130"/>
      <c r="AB496" s="130"/>
      <c r="AC496" s="130"/>
      <c r="AD496" s="130"/>
      <c r="AE496" s="130"/>
      <c r="AF496" s="130"/>
    </row>
    <row r="497" spans="1:32" s="131" customFormat="1" ht="18" customHeight="1" x14ac:dyDescent="0.25">
      <c r="A497" s="242"/>
      <c r="B497" s="573" t="s">
        <v>400</v>
      </c>
      <c r="C497" s="555">
        <f t="shared" ref="C497:H497" si="58">SUM(C495:C496)</f>
        <v>6881.3658067490778</v>
      </c>
      <c r="D497" s="555">
        <f t="shared" si="58"/>
        <v>-1313.0259900000001</v>
      </c>
      <c r="E497" s="555">
        <f t="shared" si="58"/>
        <v>54198.585322915969</v>
      </c>
      <c r="F497" s="556">
        <f t="shared" si="58"/>
        <v>632842.30908076069</v>
      </c>
      <c r="G497" s="555">
        <f t="shared" si="58"/>
        <v>-503.68448999999998</v>
      </c>
      <c r="H497" s="565">
        <f t="shared" si="58"/>
        <v>95928.446603142773</v>
      </c>
      <c r="I497" s="574">
        <f t="shared" si="56"/>
        <v>788033.99633356847</v>
      </c>
      <c r="J497" s="243"/>
      <c r="K497" s="251"/>
      <c r="L497" s="130"/>
      <c r="M497" s="130"/>
      <c r="N497" s="130"/>
      <c r="O497" s="130"/>
      <c r="P497" s="130"/>
      <c r="Q497" s="130"/>
      <c r="R497" s="130"/>
      <c r="W497" s="130"/>
      <c r="X497" s="130"/>
      <c r="Y497" s="130"/>
      <c r="Z497" s="130"/>
      <c r="AA497" s="130"/>
      <c r="AB497" s="130"/>
      <c r="AC497" s="130"/>
      <c r="AD497" s="130"/>
      <c r="AE497" s="130"/>
      <c r="AF497" s="130"/>
    </row>
    <row r="498" spans="1:32" s="131" customFormat="1" ht="18" customHeight="1" x14ac:dyDescent="0.3">
      <c r="A498" s="242"/>
      <c r="B498" s="554"/>
      <c r="C498" s="560"/>
      <c r="D498" s="560"/>
      <c r="E498" s="560"/>
      <c r="F498" s="561"/>
      <c r="G498" s="560"/>
      <c r="H498" s="567"/>
      <c r="I498" s="576"/>
      <c r="J498" s="243"/>
      <c r="K498" s="251"/>
      <c r="L498" s="130"/>
      <c r="M498" s="130"/>
      <c r="N498" s="130"/>
      <c r="O498" s="130"/>
      <c r="P498" s="130"/>
      <c r="Q498" s="130"/>
      <c r="R498" s="130"/>
      <c r="W498" s="130"/>
      <c r="X498" s="130"/>
      <c r="Y498" s="130"/>
      <c r="Z498" s="130"/>
      <c r="AA498" s="130"/>
      <c r="AB498" s="130"/>
      <c r="AC498" s="130"/>
      <c r="AD498" s="130"/>
      <c r="AE498" s="130"/>
      <c r="AF498" s="130"/>
    </row>
    <row r="499" spans="1:32" s="131" customFormat="1" ht="18" customHeight="1" x14ac:dyDescent="0.3">
      <c r="A499" s="242"/>
      <c r="B499" s="545" t="s">
        <v>401</v>
      </c>
      <c r="C499" s="541"/>
      <c r="D499" s="541"/>
      <c r="E499" s="541"/>
      <c r="F499" s="543"/>
      <c r="G499" s="541"/>
      <c r="H499" s="568"/>
      <c r="I499" s="571"/>
      <c r="J499" s="243"/>
      <c r="K499" s="251"/>
      <c r="L499" s="130"/>
      <c r="M499" s="130"/>
      <c r="N499" s="130"/>
      <c r="O499" s="130"/>
      <c r="P499" s="130"/>
      <c r="Q499" s="130"/>
      <c r="R499" s="130"/>
      <c r="W499" s="130"/>
      <c r="X499" s="130"/>
      <c r="Y499" s="130"/>
      <c r="Z499" s="130"/>
      <c r="AA499" s="130"/>
      <c r="AB499" s="130"/>
      <c r="AC499" s="130"/>
      <c r="AD499" s="130"/>
      <c r="AE499" s="130"/>
      <c r="AF499" s="130"/>
    </row>
    <row r="500" spans="1:32" s="131" customFormat="1" ht="18" customHeight="1" x14ac:dyDescent="0.25">
      <c r="A500" s="242"/>
      <c r="B500" s="544" t="s">
        <v>402</v>
      </c>
      <c r="C500" s="549">
        <v>-3148.8188968474678</v>
      </c>
      <c r="D500" s="549">
        <v>0</v>
      </c>
      <c r="E500" s="549">
        <v>-6600.0249999999996</v>
      </c>
      <c r="F500" s="550">
        <v>-178898.48603441988</v>
      </c>
      <c r="G500" s="549">
        <v>0</v>
      </c>
      <c r="H500" s="569">
        <v>-41170.315701303589</v>
      </c>
      <c r="I500" s="577">
        <f t="shared" si="56"/>
        <v>-229817.64563257093</v>
      </c>
      <c r="J500" s="266"/>
      <c r="K500" s="251"/>
      <c r="L500" s="130"/>
      <c r="M500" s="130"/>
      <c r="N500" s="130"/>
      <c r="O500" s="130"/>
      <c r="P500" s="130"/>
      <c r="Q500" s="130"/>
      <c r="R500" s="130"/>
      <c r="W500" s="130"/>
      <c r="X500" s="130"/>
      <c r="Y500" s="130"/>
      <c r="Z500" s="130"/>
      <c r="AA500" s="130"/>
      <c r="AB500" s="130"/>
      <c r="AC500" s="130"/>
      <c r="AD500" s="130"/>
      <c r="AE500" s="130"/>
      <c r="AF500" s="130"/>
    </row>
    <row r="501" spans="1:32" s="131" customFormat="1" ht="18" customHeight="1" x14ac:dyDescent="0.25">
      <c r="A501" s="242"/>
      <c r="B501" s="544" t="s">
        <v>403</v>
      </c>
      <c r="C501" s="549">
        <v>-2868.9836600000003</v>
      </c>
      <c r="D501" s="549">
        <v>-32.1</v>
      </c>
      <c r="E501" s="549">
        <v>0</v>
      </c>
      <c r="F501" s="550">
        <v>-64347.625</v>
      </c>
      <c r="G501" s="549">
        <v>0</v>
      </c>
      <c r="H501" s="569">
        <v>-1779.22334</v>
      </c>
      <c r="I501" s="577">
        <f t="shared" si="56"/>
        <v>-69027.932000000001</v>
      </c>
      <c r="J501" s="266"/>
      <c r="K501" s="251"/>
      <c r="L501" s="130"/>
      <c r="M501" s="130"/>
      <c r="N501" s="130"/>
      <c r="O501" s="130"/>
      <c r="P501" s="130"/>
      <c r="Q501" s="130"/>
      <c r="R501" s="130"/>
      <c r="W501" s="130"/>
      <c r="X501" s="130"/>
      <c r="Y501" s="130"/>
      <c r="Z501" s="130"/>
      <c r="AA501" s="130"/>
      <c r="AB501" s="130"/>
      <c r="AC501" s="130"/>
      <c r="AD501" s="130"/>
      <c r="AE501" s="130"/>
      <c r="AF501" s="130"/>
    </row>
    <row r="502" spans="1:32" s="131" customFormat="1" ht="18" customHeight="1" x14ac:dyDescent="0.25">
      <c r="A502" s="242"/>
      <c r="B502" s="551" t="s">
        <v>404</v>
      </c>
      <c r="C502" s="583"/>
      <c r="D502" s="583"/>
      <c r="E502" s="583"/>
      <c r="F502" s="584"/>
      <c r="G502" s="583"/>
      <c r="H502" s="585"/>
      <c r="I502" s="586">
        <f t="shared" si="56"/>
        <v>0</v>
      </c>
      <c r="J502" s="266"/>
      <c r="K502" s="251"/>
      <c r="L502" s="130"/>
      <c r="M502" s="130"/>
      <c r="N502" s="130"/>
      <c r="O502" s="130"/>
      <c r="P502" s="130"/>
      <c r="Q502" s="130"/>
      <c r="R502" s="130"/>
      <c r="W502" s="130"/>
      <c r="X502" s="130"/>
      <c r="Y502" s="130"/>
      <c r="Z502" s="130"/>
      <c r="AA502" s="130"/>
      <c r="AB502" s="130"/>
      <c r="AC502" s="130"/>
      <c r="AD502" s="130"/>
      <c r="AE502" s="130"/>
      <c r="AF502" s="130"/>
    </row>
    <row r="503" spans="1:32" s="131" customFormat="1" ht="18" customHeight="1" x14ac:dyDescent="0.25">
      <c r="A503" s="242"/>
      <c r="B503" s="596" t="s">
        <v>405</v>
      </c>
      <c r="C503" s="588">
        <f t="shared" ref="C503:H503" si="59">SUM(C497:C502)</f>
        <v>863.56324990160965</v>
      </c>
      <c r="D503" s="588">
        <f t="shared" si="59"/>
        <v>-1345.12599</v>
      </c>
      <c r="E503" s="588">
        <f t="shared" si="59"/>
        <v>47598.560322915968</v>
      </c>
      <c r="F503" s="589">
        <f t="shared" si="59"/>
        <v>389596.19804634084</v>
      </c>
      <c r="G503" s="588">
        <f t="shared" si="59"/>
        <v>-503.68448999999998</v>
      </c>
      <c r="H503" s="590">
        <f t="shared" si="59"/>
        <v>52978.907561839187</v>
      </c>
      <c r="I503" s="597">
        <f t="shared" si="56"/>
        <v>489188.41870099766</v>
      </c>
      <c r="J503" s="243"/>
      <c r="K503" s="260"/>
      <c r="L503" s="130"/>
      <c r="M503" s="130"/>
      <c r="N503" s="130"/>
      <c r="O503" s="130"/>
      <c r="P503" s="130"/>
      <c r="Q503" s="130"/>
      <c r="R503" s="130"/>
      <c r="W503" s="130"/>
      <c r="X503" s="130"/>
      <c r="Y503" s="130"/>
      <c r="Z503" s="130"/>
      <c r="AA503" s="130"/>
      <c r="AB503" s="130"/>
      <c r="AC503" s="130"/>
      <c r="AD503" s="130"/>
      <c r="AE503" s="130"/>
      <c r="AF503" s="130"/>
    </row>
    <row r="504" spans="1:32" s="131" customFormat="1" ht="18" customHeight="1" x14ac:dyDescent="0.3">
      <c r="A504" s="242"/>
      <c r="B504" s="587"/>
      <c r="C504" s="489"/>
      <c r="D504" s="491"/>
      <c r="E504" s="491"/>
      <c r="F504" s="491"/>
      <c r="G504" s="491"/>
      <c r="H504" s="493"/>
      <c r="I504" s="578"/>
      <c r="J504" s="243"/>
      <c r="K504" s="251"/>
      <c r="M504" s="130"/>
      <c r="W504" s="130"/>
      <c r="X504" s="130"/>
      <c r="Y504" s="130"/>
      <c r="Z504" s="130"/>
      <c r="AA504" s="130"/>
      <c r="AB504" s="130"/>
      <c r="AC504" s="130"/>
      <c r="AD504" s="130"/>
      <c r="AE504" s="130"/>
      <c r="AF504" s="130"/>
    </row>
    <row r="505" spans="1:32" s="131" customFormat="1" ht="18" customHeight="1" x14ac:dyDescent="0.3">
      <c r="A505" s="242"/>
      <c r="B505" s="545" t="s">
        <v>406</v>
      </c>
      <c r="C505" s="488"/>
      <c r="D505" s="487"/>
      <c r="E505" s="487"/>
      <c r="F505" s="487"/>
      <c r="G505" s="487"/>
      <c r="H505" s="494"/>
      <c r="I505" s="579">
        <f>SUM(I506:I510)</f>
        <v>215329.891</v>
      </c>
      <c r="J505" s="243"/>
      <c r="K505" s="251"/>
      <c r="M505" s="130"/>
      <c r="W505" s="130"/>
      <c r="X505" s="130"/>
      <c r="Y505" s="130"/>
      <c r="Z505" s="130"/>
      <c r="AA505" s="130"/>
      <c r="AB505" s="130"/>
      <c r="AC505" s="130"/>
      <c r="AD505" s="130"/>
      <c r="AE505" s="130"/>
      <c r="AF505" s="130"/>
    </row>
    <row r="506" spans="1:32" s="131" customFormat="1" ht="18" customHeight="1" x14ac:dyDescent="0.3">
      <c r="A506" s="242"/>
      <c r="B506" s="544" t="s">
        <v>407</v>
      </c>
      <c r="C506" s="488"/>
      <c r="D506" s="487"/>
      <c r="E506" s="487"/>
      <c r="F506" s="487"/>
      <c r="G506" s="487"/>
      <c r="H506" s="494"/>
      <c r="I506" s="580">
        <v>129442.42</v>
      </c>
      <c r="J506" s="243"/>
      <c r="K506" s="251"/>
      <c r="M506" s="130"/>
      <c r="W506" s="130"/>
      <c r="X506" s="130"/>
      <c r="Y506" s="130"/>
      <c r="Z506" s="130"/>
      <c r="AA506" s="130"/>
      <c r="AB506" s="130"/>
      <c r="AC506" s="130"/>
      <c r="AD506" s="130"/>
      <c r="AE506" s="130"/>
      <c r="AF506" s="130"/>
    </row>
    <row r="507" spans="1:32" s="131" customFormat="1" ht="18" customHeight="1" x14ac:dyDescent="0.3">
      <c r="A507" s="242"/>
      <c r="B507" s="544" t="s">
        <v>408</v>
      </c>
      <c r="C507" s="488"/>
      <c r="D507" s="487"/>
      <c r="E507" s="487"/>
      <c r="F507" s="487"/>
      <c r="G507" s="487"/>
      <c r="H507" s="494"/>
      <c r="I507" s="580">
        <v>87832.902000000002</v>
      </c>
      <c r="J507" s="243"/>
      <c r="K507" s="251"/>
      <c r="M507" s="130"/>
      <c r="W507" s="130"/>
      <c r="X507" s="130"/>
      <c r="Y507" s="130"/>
      <c r="Z507" s="130"/>
      <c r="AA507" s="130"/>
      <c r="AB507" s="130"/>
      <c r="AC507" s="130"/>
      <c r="AD507" s="130"/>
      <c r="AE507" s="130"/>
      <c r="AF507" s="130"/>
    </row>
    <row r="508" spans="1:32" s="131" customFormat="1" ht="18" customHeight="1" x14ac:dyDescent="0.3">
      <c r="A508" s="242"/>
      <c r="B508" s="544" t="s">
        <v>409</v>
      </c>
      <c r="C508" s="488"/>
      <c r="D508" s="487"/>
      <c r="E508" s="487"/>
      <c r="F508" s="487"/>
      <c r="G508" s="487"/>
      <c r="H508" s="494"/>
      <c r="I508" s="581">
        <v>6422.7520000000004</v>
      </c>
      <c r="J508" s="243"/>
      <c r="K508" s="251"/>
      <c r="M508" s="130"/>
      <c r="W508" s="130"/>
      <c r="X508" s="130"/>
      <c r="Y508" s="130"/>
      <c r="Z508" s="130"/>
      <c r="AA508" s="130"/>
      <c r="AB508" s="130"/>
      <c r="AC508" s="130"/>
      <c r="AD508" s="130"/>
      <c r="AE508" s="130"/>
      <c r="AF508" s="130"/>
    </row>
    <row r="509" spans="1:32" s="131" customFormat="1" ht="18" customHeight="1" x14ac:dyDescent="0.3">
      <c r="A509" s="242"/>
      <c r="B509" s="544" t="s">
        <v>410</v>
      </c>
      <c r="C509" s="488"/>
      <c r="D509" s="487"/>
      <c r="E509" s="487"/>
      <c r="F509" s="487"/>
      <c r="G509" s="487"/>
      <c r="H509" s="494"/>
      <c r="I509" s="581">
        <v>-69739.385999999999</v>
      </c>
      <c r="J509" s="243"/>
      <c r="K509" s="251"/>
      <c r="M509" s="130"/>
      <c r="W509" s="130"/>
      <c r="X509" s="130"/>
      <c r="Y509" s="130"/>
      <c r="Z509" s="130"/>
      <c r="AA509" s="130"/>
      <c r="AB509" s="130"/>
      <c r="AC509" s="130"/>
      <c r="AD509" s="130"/>
      <c r="AE509" s="130"/>
      <c r="AF509" s="130"/>
    </row>
    <row r="510" spans="1:32" s="131" customFormat="1" ht="18" customHeight="1" x14ac:dyDescent="0.3">
      <c r="A510" s="242"/>
      <c r="B510" s="544" t="s">
        <v>411</v>
      </c>
      <c r="C510" s="488"/>
      <c r="D510" s="487"/>
      <c r="E510" s="487"/>
      <c r="F510" s="487"/>
      <c r="G510" s="487"/>
      <c r="H510" s="494"/>
      <c r="I510" s="581">
        <v>61371.202999999994</v>
      </c>
      <c r="J510" s="243"/>
      <c r="K510" s="251"/>
      <c r="M510" s="130"/>
      <c r="W510" s="130"/>
      <c r="X510" s="130"/>
      <c r="Y510" s="130"/>
      <c r="Z510" s="130"/>
      <c r="AA510" s="130"/>
      <c r="AB510" s="130"/>
      <c r="AC510" s="130"/>
      <c r="AD510" s="130"/>
      <c r="AE510" s="130"/>
      <c r="AF510" s="130"/>
    </row>
    <row r="511" spans="1:32" s="131" customFormat="1" ht="18" customHeight="1" x14ac:dyDescent="0.3">
      <c r="A511" s="242"/>
      <c r="B511" s="544"/>
      <c r="C511" s="488"/>
      <c r="D511" s="487"/>
      <c r="E511" s="487"/>
      <c r="F511" s="487"/>
      <c r="G511" s="487"/>
      <c r="H511" s="494"/>
      <c r="I511" s="571"/>
      <c r="J511" s="243"/>
      <c r="K511" s="251"/>
      <c r="M511" s="130"/>
      <c r="W511" s="130"/>
      <c r="X511" s="130"/>
      <c r="Y511" s="130"/>
      <c r="Z511" s="130"/>
      <c r="AA511" s="130"/>
      <c r="AB511" s="130"/>
      <c r="AC511" s="130"/>
      <c r="AD511" s="130"/>
      <c r="AE511" s="130"/>
      <c r="AF511" s="130"/>
    </row>
    <row r="512" spans="1:32" s="131" customFormat="1" ht="18" customHeight="1" x14ac:dyDescent="0.3">
      <c r="A512" s="242"/>
      <c r="B512" s="545" t="s">
        <v>412</v>
      </c>
      <c r="C512" s="488"/>
      <c r="D512" s="487"/>
      <c r="E512" s="487"/>
      <c r="F512" s="487"/>
      <c r="G512" s="487"/>
      <c r="H512" s="494"/>
      <c r="I512" s="580"/>
      <c r="J512" s="243"/>
      <c r="K512" s="251"/>
      <c r="M512" s="130"/>
      <c r="W512" s="130"/>
      <c r="X512" s="130"/>
      <c r="Y512" s="130"/>
      <c r="Z512" s="130"/>
      <c r="AA512" s="130"/>
      <c r="AB512" s="130"/>
      <c r="AC512" s="130"/>
      <c r="AD512" s="130"/>
      <c r="AE512" s="130"/>
      <c r="AF512" s="130"/>
    </row>
    <row r="513" spans="1:32" s="131" customFormat="1" ht="29.4" customHeight="1" x14ac:dyDescent="0.3">
      <c r="A513" s="242"/>
      <c r="B513" s="544" t="s">
        <v>413</v>
      </c>
      <c r="C513" s="488"/>
      <c r="D513" s="487"/>
      <c r="E513" s="487"/>
      <c r="F513" s="487"/>
      <c r="G513" s="487"/>
      <c r="H513" s="494"/>
      <c r="I513" s="580">
        <v>-728941.70669999998</v>
      </c>
      <c r="J513" s="243"/>
      <c r="K513" s="251"/>
      <c r="M513" s="130"/>
      <c r="W513" s="130"/>
      <c r="X513" s="130"/>
      <c r="Y513" s="130"/>
      <c r="Z513" s="130"/>
      <c r="AA513" s="130"/>
      <c r="AB513" s="130"/>
      <c r="AC513" s="130"/>
      <c r="AD513" s="130"/>
      <c r="AE513" s="130"/>
      <c r="AF513" s="130"/>
    </row>
    <row r="514" spans="1:32" s="131" customFormat="1" ht="18" customHeight="1" x14ac:dyDescent="0.3">
      <c r="A514" s="242"/>
      <c r="B514" s="544" t="s">
        <v>414</v>
      </c>
      <c r="C514" s="488"/>
      <c r="D514" s="487"/>
      <c r="E514" s="487"/>
      <c r="F514" s="487"/>
      <c r="G514" s="487"/>
      <c r="H514" s="494"/>
      <c r="I514" s="571"/>
      <c r="J514" s="243"/>
      <c r="K514" s="251"/>
      <c r="M514" s="130"/>
      <c r="W514" s="130"/>
      <c r="X514" s="130"/>
      <c r="Y514" s="130"/>
      <c r="Z514" s="130"/>
      <c r="AA514" s="130"/>
      <c r="AB514" s="130"/>
      <c r="AC514" s="130"/>
      <c r="AD514" s="130"/>
      <c r="AE514" s="130"/>
      <c r="AF514" s="130"/>
    </row>
    <row r="515" spans="1:32" s="131" customFormat="1" ht="18" customHeight="1" x14ac:dyDescent="0.3">
      <c r="A515" s="242"/>
      <c r="B515" s="545" t="s">
        <v>415</v>
      </c>
      <c r="C515" s="488"/>
      <c r="D515" s="487"/>
      <c r="E515" s="487"/>
      <c r="F515" s="487"/>
      <c r="G515" s="487"/>
      <c r="H515" s="494"/>
      <c r="I515" s="579">
        <f>+I503+I505+I513</f>
        <v>-24423.396999002318</v>
      </c>
      <c r="J515" s="243"/>
      <c r="K515" s="251"/>
      <c r="M515" s="130"/>
      <c r="W515" s="130"/>
      <c r="X515" s="130"/>
      <c r="Y515" s="130"/>
      <c r="Z515" s="130"/>
      <c r="AA515" s="130"/>
      <c r="AB515" s="130"/>
      <c r="AC515" s="130"/>
      <c r="AD515" s="130"/>
      <c r="AE515" s="130"/>
      <c r="AF515" s="130"/>
    </row>
    <row r="516" spans="1:32" s="131" customFormat="1" ht="18" customHeight="1" x14ac:dyDescent="0.3">
      <c r="A516" s="242"/>
      <c r="B516" s="544" t="s">
        <v>416</v>
      </c>
      <c r="C516" s="488"/>
      <c r="D516" s="487"/>
      <c r="E516" s="487"/>
      <c r="F516" s="487"/>
      <c r="G516" s="487"/>
      <c r="H516" s="494"/>
      <c r="I516" s="571">
        <v>-17492.357660000001</v>
      </c>
      <c r="J516" s="243"/>
      <c r="K516" s="251"/>
      <c r="M516" s="130"/>
      <c r="W516" s="130"/>
      <c r="X516" s="130"/>
      <c r="Y516" s="130"/>
      <c r="Z516" s="130"/>
      <c r="AA516" s="130"/>
      <c r="AB516" s="130"/>
      <c r="AC516" s="130"/>
      <c r="AD516" s="130"/>
      <c r="AE516" s="130"/>
      <c r="AF516" s="130"/>
    </row>
    <row r="517" spans="1:32" s="131" customFormat="1" ht="18" customHeight="1" x14ac:dyDescent="0.3">
      <c r="A517" s="242"/>
      <c r="B517" s="545" t="s">
        <v>417</v>
      </c>
      <c r="C517" s="488"/>
      <c r="D517" s="487"/>
      <c r="E517" s="487"/>
      <c r="F517" s="487"/>
      <c r="G517" s="487"/>
      <c r="H517" s="494"/>
      <c r="I517" s="579">
        <f>SUM(I515:I516)</f>
        <v>-41915.754659002319</v>
      </c>
      <c r="J517" s="243"/>
      <c r="K517" s="251"/>
      <c r="M517" s="130"/>
      <c r="W517" s="130"/>
      <c r="X517" s="130"/>
      <c r="Y517" s="130"/>
      <c r="Z517" s="130"/>
      <c r="AA517" s="130"/>
      <c r="AB517" s="130"/>
      <c r="AC517" s="130"/>
      <c r="AD517" s="130"/>
      <c r="AE517" s="130"/>
      <c r="AF517" s="130"/>
    </row>
    <row r="518" spans="1:32" s="131" customFormat="1" ht="18" customHeight="1" x14ac:dyDescent="0.3">
      <c r="A518" s="242"/>
      <c r="B518" s="544" t="s">
        <v>418</v>
      </c>
      <c r="C518" s="488"/>
      <c r="D518" s="487"/>
      <c r="E518" s="487"/>
      <c r="F518" s="487"/>
      <c r="G518" s="487"/>
      <c r="H518" s="494"/>
      <c r="I518" s="580">
        <v>-159.29070103398337</v>
      </c>
      <c r="J518" s="243"/>
      <c r="K518" s="251"/>
      <c r="M518" s="130"/>
      <c r="W518" s="130"/>
      <c r="X518" s="130"/>
      <c r="Y518" s="130"/>
      <c r="Z518" s="130"/>
      <c r="AA518" s="130"/>
      <c r="AB518" s="130"/>
      <c r="AC518" s="130"/>
      <c r="AD518" s="130"/>
      <c r="AE518" s="130"/>
      <c r="AF518" s="130"/>
    </row>
    <row r="519" spans="1:32" s="131" customFormat="1" ht="18" customHeight="1" thickBot="1" x14ac:dyDescent="0.35">
      <c r="A519" s="242"/>
      <c r="B519" s="546" t="s">
        <v>419</v>
      </c>
      <c r="C519" s="528"/>
      <c r="D519" s="527"/>
      <c r="E519" s="527"/>
      <c r="F519" s="527"/>
      <c r="G519" s="527"/>
      <c r="H519" s="570"/>
      <c r="I519" s="582">
        <f>SUM(I517:I518)</f>
        <v>-42075.045360036303</v>
      </c>
      <c r="J519" s="243"/>
      <c r="K519" s="251"/>
      <c r="M519" s="130"/>
      <c r="W519" s="130"/>
      <c r="X519" s="130"/>
      <c r="Y519" s="130"/>
      <c r="Z519" s="130"/>
      <c r="AA519" s="130"/>
      <c r="AB519" s="130"/>
      <c r="AC519" s="130"/>
      <c r="AD519" s="130"/>
      <c r="AE519" s="130"/>
      <c r="AF519" s="130"/>
    </row>
    <row r="520" spans="1:32" s="131" customFormat="1" ht="14.25" customHeight="1" x14ac:dyDescent="0.3">
      <c r="A520" s="242"/>
      <c r="B520" s="226"/>
      <c r="C520" s="221"/>
      <c r="D520" s="221"/>
      <c r="E520" s="221"/>
      <c r="F520" s="221"/>
      <c r="G520" s="221"/>
      <c r="H520" s="221"/>
      <c r="I520" s="243"/>
      <c r="J520" s="243"/>
      <c r="K520" s="251"/>
      <c r="M520" s="130"/>
      <c r="W520" s="130"/>
      <c r="X520" s="130"/>
      <c r="Y520" s="130"/>
      <c r="Z520" s="130"/>
      <c r="AA520" s="130"/>
      <c r="AB520" s="130"/>
      <c r="AC520" s="130"/>
      <c r="AD520" s="130"/>
      <c r="AE520" s="130"/>
      <c r="AF520" s="130"/>
    </row>
    <row r="521" spans="1:32" s="131" customFormat="1" ht="14.25" customHeight="1" x14ac:dyDescent="0.3">
      <c r="A521" s="242"/>
      <c r="B521" s="122"/>
      <c r="C521" s="128"/>
      <c r="D521" s="128"/>
      <c r="E521" s="128"/>
      <c r="F521" s="128"/>
      <c r="G521" s="128"/>
      <c r="H521" s="128"/>
      <c r="I521" s="243"/>
      <c r="J521" s="243"/>
      <c r="K521" s="251"/>
      <c r="M521" s="130"/>
      <c r="W521" s="130"/>
      <c r="X521" s="130"/>
      <c r="Y521" s="130"/>
      <c r="Z521" s="130"/>
      <c r="AA521" s="130"/>
      <c r="AB521" s="130"/>
      <c r="AC521" s="130"/>
      <c r="AD521" s="130"/>
      <c r="AE521" s="130"/>
      <c r="AF521" s="130"/>
    </row>
    <row r="522" spans="1:32" s="131" customFormat="1" ht="14.25" customHeight="1" x14ac:dyDescent="0.3">
      <c r="A522" s="242"/>
      <c r="B522" s="127"/>
      <c r="C522" s="132"/>
      <c r="D522" s="132"/>
      <c r="E522" s="128"/>
      <c r="F522" s="128"/>
      <c r="G522" s="128"/>
      <c r="H522" s="128"/>
      <c r="I522" s="243"/>
      <c r="J522" s="243"/>
      <c r="K522" s="251"/>
      <c r="M522" s="130"/>
      <c r="W522" s="130"/>
      <c r="X522" s="130"/>
      <c r="Y522" s="130"/>
      <c r="Z522" s="130"/>
      <c r="AA522" s="130"/>
      <c r="AB522" s="130"/>
      <c r="AC522" s="130"/>
      <c r="AD522" s="130"/>
      <c r="AE522" s="130"/>
      <c r="AF522" s="130"/>
    </row>
    <row r="523" spans="1:32" s="131" customFormat="1" ht="14.25" customHeight="1" thickBot="1" x14ac:dyDescent="0.35">
      <c r="A523" s="242"/>
      <c r="B523" s="124"/>
      <c r="C523" s="205"/>
      <c r="D523" s="205"/>
      <c r="E523" s="128"/>
      <c r="F523" s="128"/>
      <c r="G523" s="128"/>
      <c r="H523" s="128"/>
      <c r="I523" s="243"/>
      <c r="J523" s="243"/>
      <c r="K523" s="251"/>
      <c r="M523" s="130"/>
      <c r="W523" s="130"/>
      <c r="X523" s="130"/>
      <c r="Y523" s="130"/>
      <c r="Z523" s="130"/>
      <c r="AA523" s="130"/>
      <c r="AB523" s="130"/>
      <c r="AC523" s="130"/>
      <c r="AD523" s="130"/>
      <c r="AE523" s="130"/>
      <c r="AF523" s="130"/>
    </row>
    <row r="524" spans="1:32" ht="14.25" customHeight="1" thickBot="1" x14ac:dyDescent="0.35">
      <c r="B524" s="229" t="s">
        <v>32</v>
      </c>
      <c r="C524" s="148"/>
      <c r="D524" s="148"/>
      <c r="E524" s="148"/>
      <c r="F524" s="148"/>
      <c r="G524" s="979" t="s">
        <v>204</v>
      </c>
      <c r="H524" s="979"/>
      <c r="I524" s="979"/>
      <c r="J524" s="155"/>
      <c r="M524" s="130"/>
      <c r="W524" s="130"/>
      <c r="X524" s="130"/>
      <c r="Y524" s="130"/>
      <c r="Z524" s="130"/>
      <c r="AA524" s="130"/>
      <c r="AB524" s="130"/>
      <c r="AC524" s="130"/>
      <c r="AD524" s="130"/>
      <c r="AE524" s="130"/>
      <c r="AF524" s="130"/>
    </row>
    <row r="525" spans="1:32" s="131" customFormat="1" ht="20.399999999999999" customHeight="1" thickBot="1" x14ac:dyDescent="0.35">
      <c r="A525" s="243"/>
      <c r="B525" s="925" t="s">
        <v>312</v>
      </c>
      <c r="C525" s="950">
        <v>2022</v>
      </c>
      <c r="D525" s="951"/>
      <c r="E525" s="951"/>
      <c r="F525" s="951"/>
      <c r="G525" s="951"/>
      <c r="H525" s="951"/>
      <c r="I525" s="952"/>
      <c r="J525" s="266"/>
      <c r="K525" s="251"/>
      <c r="M525" s="130"/>
      <c r="W525" s="130"/>
      <c r="X525" s="130"/>
      <c r="Y525" s="130"/>
      <c r="Z525" s="130"/>
      <c r="AA525" s="130"/>
      <c r="AB525" s="130"/>
      <c r="AC525" s="130"/>
      <c r="AD525" s="130"/>
      <c r="AE525" s="130"/>
      <c r="AF525" s="130"/>
    </row>
    <row r="526" spans="1:32" s="131" customFormat="1" ht="19.95" customHeight="1" thickBot="1" x14ac:dyDescent="0.35">
      <c r="A526" s="219"/>
      <c r="B526" s="926"/>
      <c r="C526" s="900" t="s">
        <v>100</v>
      </c>
      <c r="D526" s="900" t="s">
        <v>101</v>
      </c>
      <c r="E526" s="954" t="s">
        <v>102</v>
      </c>
      <c r="F526" s="955"/>
      <c r="G526" s="854" t="s">
        <v>103</v>
      </c>
      <c r="H526" s="854" t="s">
        <v>104</v>
      </c>
      <c r="I526" s="956" t="s">
        <v>90</v>
      </c>
      <c r="J526" s="243"/>
      <c r="K526" s="978"/>
      <c r="M526" s="130"/>
      <c r="W526" s="130"/>
      <c r="X526" s="130"/>
      <c r="Y526" s="130"/>
      <c r="Z526" s="130"/>
      <c r="AA526" s="130"/>
      <c r="AB526" s="130"/>
      <c r="AC526" s="130"/>
      <c r="AD526" s="130"/>
      <c r="AE526" s="130"/>
      <c r="AF526" s="130"/>
    </row>
    <row r="527" spans="1:32" s="131" customFormat="1" ht="19.95" customHeight="1" thickBot="1" x14ac:dyDescent="0.35">
      <c r="A527" s="219"/>
      <c r="B527" s="926"/>
      <c r="C527" s="906"/>
      <c r="D527" s="953"/>
      <c r="E527" s="273" t="s">
        <v>392</v>
      </c>
      <c r="F527" s="272" t="s">
        <v>393</v>
      </c>
      <c r="G527" s="855"/>
      <c r="H527" s="855"/>
      <c r="I527" s="957"/>
      <c r="J527" s="243"/>
      <c r="K527" s="978"/>
      <c r="M527" s="130"/>
      <c r="W527" s="130"/>
      <c r="X527" s="130"/>
      <c r="Y527" s="130"/>
      <c r="Z527" s="130"/>
      <c r="AA527" s="130"/>
      <c r="AB527" s="130"/>
      <c r="AC527" s="130"/>
      <c r="AD527" s="130"/>
      <c r="AE527" s="130"/>
      <c r="AF527" s="130"/>
    </row>
    <row r="528" spans="1:32" s="131" customFormat="1" ht="18" customHeight="1" x14ac:dyDescent="0.3">
      <c r="A528" s="242"/>
      <c r="B528" s="508" t="s">
        <v>86</v>
      </c>
      <c r="C528" s="592">
        <v>3123351.5518800002</v>
      </c>
      <c r="D528" s="592">
        <v>943001.20096000005</v>
      </c>
      <c r="E528" s="592">
        <v>948373.04944000009</v>
      </c>
      <c r="F528" s="593">
        <v>11831777.981269998</v>
      </c>
      <c r="G528" s="592">
        <v>811766.88993000006</v>
      </c>
      <c r="H528" s="594">
        <v>2683177.0369099998</v>
      </c>
      <c r="I528" s="595">
        <f t="shared" ref="I528:I539" si="60">H528+G528+F528+E528+D528+C528</f>
        <v>20341447.710390002</v>
      </c>
      <c r="J528" s="243"/>
      <c r="K528" s="259"/>
      <c r="L528" s="130"/>
      <c r="M528" s="130"/>
      <c r="N528" s="130"/>
      <c r="O528" s="130"/>
      <c r="P528" s="130"/>
      <c r="Q528" s="130"/>
      <c r="R528" s="130"/>
      <c r="W528" s="130"/>
      <c r="X528" s="130"/>
      <c r="Y528" s="130"/>
      <c r="Z528" s="130"/>
      <c r="AA528" s="130"/>
      <c r="AB528" s="130"/>
      <c r="AC528" s="130"/>
      <c r="AD528" s="130"/>
      <c r="AE528" s="130"/>
      <c r="AF528" s="130"/>
    </row>
    <row r="529" spans="1:32" s="131" customFormat="1" ht="18" customHeight="1" x14ac:dyDescent="0.3">
      <c r="A529" s="242"/>
      <c r="B529" s="544" t="s">
        <v>395</v>
      </c>
      <c r="C529" s="540"/>
      <c r="D529" s="540"/>
      <c r="E529" s="540"/>
      <c r="F529" s="542"/>
      <c r="G529" s="540"/>
      <c r="H529" s="562"/>
      <c r="I529" s="571">
        <f t="shared" si="60"/>
        <v>0</v>
      </c>
      <c r="J529" s="243"/>
      <c r="K529" s="259"/>
      <c r="L529" s="130"/>
      <c r="M529" s="130"/>
      <c r="N529" s="130"/>
      <c r="O529" s="130"/>
      <c r="P529" s="130"/>
      <c r="Q529" s="130"/>
      <c r="R529" s="130"/>
      <c r="W529" s="130"/>
      <c r="X529" s="130"/>
      <c r="Y529" s="130"/>
      <c r="Z529" s="130"/>
      <c r="AA529" s="130"/>
      <c r="AB529" s="130"/>
      <c r="AC529" s="130"/>
      <c r="AD529" s="130"/>
      <c r="AE529" s="130"/>
      <c r="AF529" s="130"/>
    </row>
    <row r="530" spans="1:32" s="131" customFormat="1" ht="18" customHeight="1" x14ac:dyDescent="0.25">
      <c r="A530" s="242"/>
      <c r="B530" s="544" t="s">
        <v>396</v>
      </c>
      <c r="C530" s="547">
        <v>-672240.19617000001</v>
      </c>
      <c r="D530" s="547">
        <v>-7793.3052099999995</v>
      </c>
      <c r="E530" s="547">
        <v>0</v>
      </c>
      <c r="F530" s="548">
        <v>-271312.22057</v>
      </c>
      <c r="G530" s="547">
        <v>0</v>
      </c>
      <c r="H530" s="563">
        <v>-70383.832219999997</v>
      </c>
      <c r="I530" s="571">
        <f t="shared" si="60"/>
        <v>-1021729.55417</v>
      </c>
      <c r="J530" s="243"/>
      <c r="K530" s="259"/>
      <c r="L530" s="130"/>
      <c r="M530" s="130"/>
      <c r="N530" s="130"/>
      <c r="O530" s="130"/>
      <c r="P530" s="130"/>
      <c r="Q530" s="130"/>
      <c r="R530" s="130"/>
      <c r="W530" s="130"/>
      <c r="X530" s="130"/>
      <c r="Y530" s="130"/>
      <c r="Z530" s="130"/>
      <c r="AA530" s="130"/>
      <c r="AB530" s="130"/>
      <c r="AC530" s="130"/>
      <c r="AD530" s="130"/>
      <c r="AE530" s="130"/>
      <c r="AF530" s="130"/>
    </row>
    <row r="531" spans="1:32" s="131" customFormat="1" ht="18" customHeight="1" x14ac:dyDescent="0.25">
      <c r="A531" s="242"/>
      <c r="B531" s="551" t="s">
        <v>397</v>
      </c>
      <c r="C531" s="552">
        <v>-2104606.0514400001</v>
      </c>
      <c r="D531" s="552">
        <v>-727850.71298000007</v>
      </c>
      <c r="E531" s="552">
        <v>-3437.8020800000004</v>
      </c>
      <c r="F531" s="553">
        <v>-85545.675159999999</v>
      </c>
      <c r="G531" s="552">
        <v>-1289.0597399999999</v>
      </c>
      <c r="H531" s="564">
        <v>-1236482.43135</v>
      </c>
      <c r="I531" s="572">
        <f t="shared" si="60"/>
        <v>-4159211.7327500004</v>
      </c>
      <c r="J531" s="243"/>
      <c r="K531" s="251"/>
      <c r="L531" s="130"/>
      <c r="M531" s="130"/>
      <c r="N531" s="130"/>
      <c r="O531" s="130"/>
      <c r="P531" s="130"/>
      <c r="Q531" s="130"/>
      <c r="R531" s="130"/>
      <c r="W531" s="130"/>
      <c r="X531" s="130"/>
      <c r="Y531" s="130"/>
      <c r="Z531" s="130"/>
      <c r="AA531" s="130"/>
      <c r="AB531" s="130"/>
      <c r="AC531" s="130"/>
      <c r="AD531" s="130"/>
      <c r="AE531" s="130"/>
      <c r="AF531" s="130"/>
    </row>
    <row r="532" spans="1:32" s="131" customFormat="1" ht="18" customHeight="1" x14ac:dyDescent="0.25">
      <c r="A532" s="242"/>
      <c r="B532" s="573" t="s">
        <v>427</v>
      </c>
      <c r="C532" s="555">
        <f t="shared" ref="C532:H532" si="61">SUM(C528:C531)</f>
        <v>346505.3042700002</v>
      </c>
      <c r="D532" s="555">
        <f t="shared" si="61"/>
        <v>207357.18276999996</v>
      </c>
      <c r="E532" s="555">
        <f t="shared" si="61"/>
        <v>944935.24736000004</v>
      </c>
      <c r="F532" s="556">
        <f t="shared" si="61"/>
        <v>11474920.085539998</v>
      </c>
      <c r="G532" s="555">
        <f t="shared" si="61"/>
        <v>810477.83019000001</v>
      </c>
      <c r="H532" s="565">
        <f t="shared" si="61"/>
        <v>1376310.7733399996</v>
      </c>
      <c r="I532" s="574">
        <f t="shared" si="60"/>
        <v>15160506.423469998</v>
      </c>
      <c r="J532" s="243"/>
      <c r="K532" s="251"/>
      <c r="L532" s="130"/>
      <c r="M532" s="130"/>
      <c r="N532" s="130"/>
      <c r="O532" s="130"/>
      <c r="P532" s="130"/>
      <c r="Q532" s="130"/>
      <c r="R532" s="130"/>
      <c r="W532" s="130"/>
      <c r="X532" s="130"/>
      <c r="Y532" s="130"/>
      <c r="Z532" s="130"/>
      <c r="AA532" s="130"/>
      <c r="AB532" s="130"/>
      <c r="AC532" s="130"/>
      <c r="AD532" s="130"/>
      <c r="AE532" s="130"/>
      <c r="AF532" s="130"/>
    </row>
    <row r="533" spans="1:32" s="131" customFormat="1" ht="18" customHeight="1" x14ac:dyDescent="0.25">
      <c r="A533" s="242"/>
      <c r="B533" s="557" t="s">
        <v>425</v>
      </c>
      <c r="C533" s="558">
        <v>18162.052916105211</v>
      </c>
      <c r="D533" s="558">
        <v>12951.366884082754</v>
      </c>
      <c r="E533" s="558">
        <v>13195.969138791977</v>
      </c>
      <c r="F533" s="559">
        <v>-536710.79259710317</v>
      </c>
      <c r="G533" s="558">
        <v>2353433.7742508231</v>
      </c>
      <c r="H533" s="566">
        <v>-364813.83819745149</v>
      </c>
      <c r="I533" s="575">
        <f t="shared" si="60"/>
        <v>1496218.5323952483</v>
      </c>
      <c r="J533" s="243"/>
      <c r="K533" s="251"/>
      <c r="L533" s="130"/>
      <c r="M533" s="130"/>
      <c r="N533" s="130"/>
      <c r="O533" s="130"/>
      <c r="P533" s="130"/>
      <c r="Q533" s="130"/>
      <c r="R533" s="130"/>
      <c r="W533" s="130"/>
      <c r="X533" s="130"/>
      <c r="Y533" s="130"/>
      <c r="Z533" s="130"/>
      <c r="AA533" s="130"/>
      <c r="AB533" s="130"/>
      <c r="AC533" s="130"/>
      <c r="AD533" s="130"/>
      <c r="AE533" s="130"/>
      <c r="AF533" s="130"/>
    </row>
    <row r="534" spans="1:32" s="131" customFormat="1" ht="18" customHeight="1" x14ac:dyDescent="0.25">
      <c r="A534" s="242"/>
      <c r="B534" s="573" t="s">
        <v>429</v>
      </c>
      <c r="C534" s="555">
        <f t="shared" ref="C534:H534" si="62">SUM(C532:C533)</f>
        <v>364667.35718610539</v>
      </c>
      <c r="D534" s="555">
        <f t="shared" si="62"/>
        <v>220308.54965408272</v>
      </c>
      <c r="E534" s="555">
        <f t="shared" si="62"/>
        <v>958131.21649879206</v>
      </c>
      <c r="F534" s="556">
        <f t="shared" si="62"/>
        <v>10938209.292942895</v>
      </c>
      <c r="G534" s="555">
        <f t="shared" si="62"/>
        <v>3163911.6044408232</v>
      </c>
      <c r="H534" s="565">
        <f t="shared" si="62"/>
        <v>1011496.9351425481</v>
      </c>
      <c r="I534" s="574">
        <f t="shared" si="60"/>
        <v>16656724.955865247</v>
      </c>
      <c r="J534" s="243"/>
      <c r="K534" s="251"/>
      <c r="L534" s="130"/>
      <c r="M534" s="130"/>
      <c r="N534" s="130"/>
      <c r="O534" s="130"/>
      <c r="P534" s="130"/>
      <c r="Q534" s="130"/>
      <c r="R534" s="130"/>
      <c r="W534" s="130"/>
      <c r="X534" s="130"/>
      <c r="Y534" s="130"/>
      <c r="Z534" s="130"/>
      <c r="AA534" s="130"/>
      <c r="AB534" s="130"/>
      <c r="AC534" s="130"/>
      <c r="AD534" s="130"/>
      <c r="AE534" s="130"/>
      <c r="AF534" s="130"/>
    </row>
    <row r="535" spans="1:32" s="131" customFormat="1" ht="18" customHeight="1" x14ac:dyDescent="0.3">
      <c r="A535" s="242"/>
      <c r="B535" s="554"/>
      <c r="C535" s="560"/>
      <c r="D535" s="560"/>
      <c r="E535" s="560"/>
      <c r="F535" s="561"/>
      <c r="G535" s="560"/>
      <c r="H535" s="567"/>
      <c r="I535" s="576">
        <f t="shared" si="60"/>
        <v>0</v>
      </c>
      <c r="J535" s="243"/>
      <c r="K535" s="251"/>
      <c r="L535" s="130"/>
      <c r="M535" s="130"/>
      <c r="N535" s="130"/>
      <c r="O535" s="130"/>
      <c r="P535" s="130"/>
      <c r="Q535" s="130"/>
      <c r="R535" s="130"/>
      <c r="W535" s="130"/>
      <c r="X535" s="130"/>
      <c r="Y535" s="130"/>
      <c r="Z535" s="130"/>
      <c r="AA535" s="130"/>
      <c r="AB535" s="130"/>
      <c r="AC535" s="130"/>
      <c r="AD535" s="130"/>
      <c r="AE535" s="130"/>
      <c r="AF535" s="130"/>
    </row>
    <row r="536" spans="1:32" s="131" customFormat="1" ht="18" customHeight="1" x14ac:dyDescent="0.3">
      <c r="A536" s="242"/>
      <c r="B536" s="545" t="s">
        <v>401</v>
      </c>
      <c r="C536" s="541"/>
      <c r="D536" s="541"/>
      <c r="E536" s="541"/>
      <c r="F536" s="543"/>
      <c r="G536" s="541"/>
      <c r="H536" s="568"/>
      <c r="I536" s="571">
        <f t="shared" si="60"/>
        <v>0</v>
      </c>
      <c r="J536" s="243"/>
      <c r="K536" s="251"/>
      <c r="L536" s="130"/>
      <c r="M536" s="130"/>
      <c r="N536" s="130"/>
      <c r="O536" s="130"/>
      <c r="P536" s="130"/>
      <c r="Q536" s="130"/>
      <c r="R536" s="130"/>
      <c r="W536" s="130"/>
      <c r="X536" s="130"/>
      <c r="Y536" s="130"/>
      <c r="Z536" s="130"/>
      <c r="AA536" s="130"/>
      <c r="AB536" s="130"/>
      <c r="AC536" s="130"/>
      <c r="AD536" s="130"/>
      <c r="AE536" s="130"/>
      <c r="AF536" s="130"/>
    </row>
    <row r="537" spans="1:32" s="131" customFormat="1" ht="18" customHeight="1" x14ac:dyDescent="0.25">
      <c r="A537" s="242"/>
      <c r="B537" s="544" t="s">
        <v>402</v>
      </c>
      <c r="C537" s="549">
        <v>-44653.695831704405</v>
      </c>
      <c r="D537" s="549">
        <v>-107681.22674009854</v>
      </c>
      <c r="E537" s="549">
        <v>-822005.28356566827</v>
      </c>
      <c r="F537" s="550">
        <v>-6389563.1876397952</v>
      </c>
      <c r="G537" s="549">
        <v>-2779634.7667537611</v>
      </c>
      <c r="H537" s="569">
        <v>-382242.55617670249</v>
      </c>
      <c r="I537" s="577">
        <f t="shared" si="60"/>
        <v>-10525780.716707729</v>
      </c>
      <c r="J537" s="243"/>
      <c r="K537" s="251"/>
      <c r="L537" s="130"/>
      <c r="M537" s="130"/>
      <c r="N537" s="130"/>
      <c r="O537" s="130"/>
      <c r="P537" s="130"/>
      <c r="Q537" s="130"/>
      <c r="R537" s="130"/>
      <c r="W537" s="130"/>
      <c r="X537" s="130"/>
      <c r="Y537" s="130"/>
      <c r="Z537" s="130"/>
      <c r="AA537" s="130"/>
      <c r="AB537" s="130"/>
      <c r="AC537" s="130"/>
      <c r="AD537" s="130"/>
      <c r="AE537" s="130"/>
      <c r="AF537" s="130"/>
    </row>
    <row r="538" spans="1:32" s="131" customFormat="1" ht="18" customHeight="1" x14ac:dyDescent="0.25">
      <c r="A538" s="242"/>
      <c r="B538" s="544" t="s">
        <v>403</v>
      </c>
      <c r="C538" s="549">
        <v>171868.41153932936</v>
      </c>
      <c r="D538" s="549">
        <v>36936.681367418678</v>
      </c>
      <c r="E538" s="549">
        <v>-21324.288445989889</v>
      </c>
      <c r="F538" s="550">
        <v>-795356.75400278298</v>
      </c>
      <c r="G538" s="549">
        <v>-93138.876463070526</v>
      </c>
      <c r="H538" s="569">
        <v>-39059.607937487039</v>
      </c>
      <c r="I538" s="577">
        <f t="shared" si="60"/>
        <v>-740074.43394258234</v>
      </c>
      <c r="J538" s="243"/>
      <c r="K538" s="251"/>
      <c r="L538" s="130"/>
      <c r="M538" s="130"/>
      <c r="N538" s="130"/>
      <c r="O538" s="130"/>
      <c r="P538" s="130"/>
      <c r="Q538" s="130"/>
      <c r="R538" s="130"/>
      <c r="W538" s="130"/>
      <c r="X538" s="130"/>
      <c r="Y538" s="130"/>
      <c r="Z538" s="130"/>
      <c r="AA538" s="130"/>
      <c r="AB538" s="130"/>
      <c r="AC538" s="130"/>
      <c r="AD538" s="130"/>
      <c r="AE538" s="130"/>
      <c r="AF538" s="130"/>
    </row>
    <row r="539" spans="1:32" s="131" customFormat="1" ht="18" customHeight="1" x14ac:dyDescent="0.25">
      <c r="A539" s="242"/>
      <c r="B539" s="551" t="s">
        <v>404</v>
      </c>
      <c r="C539" s="583">
        <v>-753600.30826872098</v>
      </c>
      <c r="D539" s="583">
        <v>-426553.97176144877</v>
      </c>
      <c r="E539" s="583">
        <v>-638652.77964151057</v>
      </c>
      <c r="F539" s="584">
        <v>-2910871.5422310187</v>
      </c>
      <c r="G539" s="583">
        <v>-897841.1640353133</v>
      </c>
      <c r="H539" s="585">
        <v>-554705.22014680866</v>
      </c>
      <c r="I539" s="586">
        <f t="shared" si="60"/>
        <v>-6182224.9860848216</v>
      </c>
      <c r="J539" s="243"/>
      <c r="K539" s="251"/>
      <c r="L539" s="130"/>
      <c r="M539" s="130"/>
      <c r="N539" s="130"/>
      <c r="O539" s="130"/>
      <c r="P539" s="130"/>
      <c r="Q539" s="130"/>
      <c r="R539" s="130"/>
      <c r="W539" s="130"/>
      <c r="X539" s="130"/>
      <c r="Y539" s="130"/>
      <c r="Z539" s="130"/>
      <c r="AA539" s="130"/>
      <c r="AB539" s="130"/>
      <c r="AC539" s="130"/>
      <c r="AD539" s="130"/>
      <c r="AE539" s="130"/>
      <c r="AF539" s="130"/>
    </row>
    <row r="540" spans="1:32" s="131" customFormat="1" ht="18" customHeight="1" x14ac:dyDescent="0.25">
      <c r="A540" s="242"/>
      <c r="B540" s="596" t="s">
        <v>405</v>
      </c>
      <c r="C540" s="588">
        <f t="shared" ref="C540:H540" si="63">SUM(C534:C539)</f>
        <v>-261718.23537499062</v>
      </c>
      <c r="D540" s="588">
        <f t="shared" si="63"/>
        <v>-276989.96748004592</v>
      </c>
      <c r="E540" s="588">
        <f t="shared" si="63"/>
        <v>-523851.13515437668</v>
      </c>
      <c r="F540" s="589">
        <f t="shared" si="63"/>
        <v>842417.80906929774</v>
      </c>
      <c r="G540" s="588">
        <f t="shared" si="63"/>
        <v>-606703.20281132171</v>
      </c>
      <c r="H540" s="590">
        <f t="shared" si="63"/>
        <v>35489.550881549832</v>
      </c>
      <c r="I540" s="597">
        <f>H540+G540+F540+E540+D540+C540+3</f>
        <v>-791352.18086988735</v>
      </c>
      <c r="J540" s="243"/>
      <c r="K540" s="260"/>
      <c r="L540" s="130"/>
      <c r="M540" s="130"/>
      <c r="N540" s="130"/>
      <c r="O540" s="130"/>
      <c r="P540" s="130"/>
      <c r="Q540" s="130"/>
      <c r="R540" s="130"/>
      <c r="W540" s="130"/>
      <c r="X540" s="130"/>
      <c r="Y540" s="130"/>
      <c r="Z540" s="130"/>
      <c r="AA540" s="130"/>
      <c r="AB540" s="130"/>
      <c r="AC540" s="130"/>
      <c r="AD540" s="130"/>
      <c r="AE540" s="130"/>
      <c r="AF540" s="130"/>
    </row>
    <row r="541" spans="1:32" s="131" customFormat="1" ht="18" customHeight="1" x14ac:dyDescent="0.3">
      <c r="A541" s="242"/>
      <c r="B541" s="587"/>
      <c r="C541" s="489"/>
      <c r="D541" s="491"/>
      <c r="E541" s="491"/>
      <c r="F541" s="491"/>
      <c r="G541" s="491"/>
      <c r="H541" s="493"/>
      <c r="I541" s="578"/>
      <c r="J541" s="243"/>
      <c r="K541" s="251"/>
      <c r="M541" s="130"/>
      <c r="W541" s="130"/>
      <c r="X541" s="130"/>
      <c r="Y541" s="130"/>
      <c r="Z541" s="130"/>
      <c r="AA541" s="130"/>
      <c r="AB541" s="130"/>
      <c r="AC541" s="130"/>
      <c r="AD541" s="130"/>
      <c r="AE541" s="130"/>
      <c r="AF541" s="130"/>
    </row>
    <row r="542" spans="1:32" s="131" customFormat="1" ht="18" customHeight="1" x14ac:dyDescent="0.3">
      <c r="A542" s="242"/>
      <c r="B542" s="545" t="s">
        <v>406</v>
      </c>
      <c r="C542" s="488"/>
      <c r="D542" s="487"/>
      <c r="E542" s="487"/>
      <c r="F542" s="487"/>
      <c r="G542" s="487"/>
      <c r="H542" s="494"/>
      <c r="I542" s="579">
        <f>SUM(I543:I547)</f>
        <v>11498621.975049999</v>
      </c>
      <c r="J542" s="243"/>
      <c r="K542" s="251"/>
      <c r="M542" s="130"/>
      <c r="W542" s="130"/>
      <c r="X542" s="130"/>
      <c r="Y542" s="130"/>
      <c r="Z542" s="130"/>
      <c r="AA542" s="130"/>
      <c r="AB542" s="130"/>
      <c r="AC542" s="130"/>
      <c r="AD542" s="130"/>
      <c r="AE542" s="130"/>
      <c r="AF542" s="130"/>
    </row>
    <row r="543" spans="1:32" s="131" customFormat="1" ht="18" customHeight="1" x14ac:dyDescent="0.3">
      <c r="A543" s="242"/>
      <c r="B543" s="544" t="s">
        <v>407</v>
      </c>
      <c r="C543" s="488"/>
      <c r="D543" s="487"/>
      <c r="E543" s="487"/>
      <c r="F543" s="487"/>
      <c r="G543" s="487"/>
      <c r="H543" s="494"/>
      <c r="I543" s="580"/>
      <c r="J543" s="243"/>
      <c r="K543" s="251"/>
      <c r="M543" s="130"/>
      <c r="W543" s="130"/>
      <c r="X543" s="130"/>
      <c r="Y543" s="130"/>
      <c r="Z543" s="130"/>
      <c r="AA543" s="130"/>
      <c r="AB543" s="130"/>
      <c r="AC543" s="130"/>
      <c r="AD543" s="130"/>
      <c r="AE543" s="130"/>
      <c r="AF543" s="130"/>
    </row>
    <row r="544" spans="1:32" s="131" customFormat="1" ht="18" customHeight="1" x14ac:dyDescent="0.3">
      <c r="A544" s="242"/>
      <c r="B544" s="544" t="s">
        <v>408</v>
      </c>
      <c r="C544" s="488"/>
      <c r="D544" s="487"/>
      <c r="E544" s="487"/>
      <c r="F544" s="487"/>
      <c r="G544" s="487"/>
      <c r="H544" s="494"/>
      <c r="I544" s="580">
        <v>3174645.0162499999</v>
      </c>
      <c r="J544" s="243"/>
      <c r="K544" s="251"/>
      <c r="M544" s="130"/>
      <c r="W544" s="130"/>
      <c r="X544" s="130"/>
      <c r="Y544" s="130"/>
      <c r="Z544" s="130"/>
      <c r="AA544" s="130"/>
      <c r="AB544" s="130"/>
      <c r="AC544" s="130"/>
      <c r="AD544" s="130"/>
      <c r="AE544" s="130"/>
      <c r="AF544" s="130"/>
    </row>
    <row r="545" spans="1:32" s="131" customFormat="1" ht="18" customHeight="1" x14ac:dyDescent="0.3">
      <c r="A545" s="242"/>
      <c r="B545" s="544" t="s">
        <v>409</v>
      </c>
      <c r="C545" s="488"/>
      <c r="D545" s="487"/>
      <c r="E545" s="487"/>
      <c r="F545" s="487"/>
      <c r="G545" s="487"/>
      <c r="H545" s="494"/>
      <c r="I545" s="581">
        <v>179254.11312999998</v>
      </c>
      <c r="J545" s="243"/>
      <c r="K545" s="251"/>
      <c r="M545" s="130"/>
      <c r="W545" s="130"/>
      <c r="X545" s="130"/>
      <c r="Y545" s="130"/>
      <c r="Z545" s="130"/>
      <c r="AA545" s="130"/>
      <c r="AB545" s="130"/>
      <c r="AC545" s="130"/>
      <c r="AD545" s="130"/>
      <c r="AE545" s="130"/>
      <c r="AF545" s="130"/>
    </row>
    <row r="546" spans="1:32" s="131" customFormat="1" ht="18" customHeight="1" x14ac:dyDescent="0.3">
      <c r="A546" s="242"/>
      <c r="B546" s="544" t="s">
        <v>410</v>
      </c>
      <c r="C546" s="488"/>
      <c r="D546" s="487"/>
      <c r="E546" s="487"/>
      <c r="F546" s="487"/>
      <c r="G546" s="487"/>
      <c r="H546" s="494"/>
      <c r="I546" s="581">
        <v>-1610312.3485000001</v>
      </c>
      <c r="J546" s="243"/>
      <c r="K546" s="251"/>
      <c r="M546" s="130"/>
      <c r="W546" s="130"/>
      <c r="X546" s="130"/>
      <c r="Y546" s="130"/>
      <c r="Z546" s="130"/>
      <c r="AA546" s="130"/>
      <c r="AB546" s="130"/>
      <c r="AC546" s="130"/>
      <c r="AD546" s="130"/>
      <c r="AE546" s="130"/>
      <c r="AF546" s="130"/>
    </row>
    <row r="547" spans="1:32" s="131" customFormat="1" ht="18" customHeight="1" x14ac:dyDescent="0.3">
      <c r="A547" s="242"/>
      <c r="B547" s="544" t="s">
        <v>411</v>
      </c>
      <c r="C547" s="488"/>
      <c r="D547" s="487"/>
      <c r="E547" s="487"/>
      <c r="F547" s="487"/>
      <c r="G547" s="487"/>
      <c r="H547" s="494"/>
      <c r="I547" s="581">
        <v>9755035.1941699982</v>
      </c>
      <c r="J547" s="243"/>
      <c r="K547" s="251"/>
      <c r="M547" s="130"/>
      <c r="W547" s="130"/>
      <c r="X547" s="130"/>
      <c r="Y547" s="130"/>
      <c r="Z547" s="130"/>
      <c r="AA547" s="130"/>
      <c r="AB547" s="130"/>
      <c r="AC547" s="130"/>
      <c r="AD547" s="130"/>
      <c r="AE547" s="130"/>
      <c r="AF547" s="130"/>
    </row>
    <row r="548" spans="1:32" s="131" customFormat="1" ht="18" customHeight="1" x14ac:dyDescent="0.3">
      <c r="A548" s="242"/>
      <c r="B548" s="544"/>
      <c r="C548" s="488"/>
      <c r="D548" s="487"/>
      <c r="E548" s="487"/>
      <c r="F548" s="487"/>
      <c r="G548" s="487"/>
      <c r="H548" s="494"/>
      <c r="I548" s="571"/>
      <c r="J548" s="243"/>
      <c r="K548" s="251"/>
      <c r="M548" s="130"/>
      <c r="W548" s="130"/>
      <c r="X548" s="130"/>
      <c r="Y548" s="130"/>
      <c r="Z548" s="130"/>
      <c r="AA548" s="130"/>
      <c r="AB548" s="130"/>
      <c r="AC548" s="130"/>
      <c r="AD548" s="130"/>
      <c r="AE548" s="130"/>
      <c r="AF548" s="130"/>
    </row>
    <row r="549" spans="1:32" s="131" customFormat="1" ht="18" customHeight="1" x14ac:dyDescent="0.3">
      <c r="A549" s="242"/>
      <c r="B549" s="545" t="s">
        <v>412</v>
      </c>
      <c r="C549" s="488"/>
      <c r="D549" s="487"/>
      <c r="E549" s="487"/>
      <c r="F549" s="487"/>
      <c r="G549" s="487"/>
      <c r="H549" s="494"/>
      <c r="I549" s="580"/>
      <c r="J549" s="243"/>
      <c r="K549" s="251"/>
      <c r="M549" s="130"/>
      <c r="W549" s="130"/>
      <c r="X549" s="130"/>
      <c r="Y549" s="130"/>
      <c r="Z549" s="130"/>
      <c r="AA549" s="130"/>
      <c r="AB549" s="130"/>
      <c r="AC549" s="130"/>
      <c r="AD549" s="130"/>
      <c r="AE549" s="130"/>
      <c r="AF549" s="130"/>
    </row>
    <row r="550" spans="1:32" s="131" customFormat="1" ht="28.95" customHeight="1" x14ac:dyDescent="0.3">
      <c r="A550" s="242"/>
      <c r="B550" s="544" t="s">
        <v>413</v>
      </c>
      <c r="C550" s="488"/>
      <c r="D550" s="487"/>
      <c r="E550" s="487"/>
      <c r="F550" s="487"/>
      <c r="G550" s="487"/>
      <c r="H550" s="494"/>
      <c r="I550" s="580">
        <v>-2624783.8994420902</v>
      </c>
      <c r="J550" s="243"/>
      <c r="K550" s="251"/>
      <c r="M550" s="130"/>
      <c r="W550" s="130"/>
      <c r="X550" s="130"/>
      <c r="Y550" s="130"/>
      <c r="Z550" s="130"/>
      <c r="AA550" s="130"/>
      <c r="AB550" s="130"/>
      <c r="AC550" s="130"/>
      <c r="AD550" s="130"/>
      <c r="AE550" s="130"/>
      <c r="AF550" s="130"/>
    </row>
    <row r="551" spans="1:32" s="131" customFormat="1" ht="18" customHeight="1" x14ac:dyDescent="0.3">
      <c r="A551" s="242"/>
      <c r="B551" s="544" t="s">
        <v>414</v>
      </c>
      <c r="C551" s="488"/>
      <c r="D551" s="487"/>
      <c r="E551" s="487"/>
      <c r="F551" s="487"/>
      <c r="G551" s="487"/>
      <c r="H551" s="494"/>
      <c r="I551" s="571"/>
      <c r="J551" s="243"/>
      <c r="K551" s="251"/>
      <c r="M551" s="130"/>
      <c r="W551" s="130"/>
      <c r="X551" s="130"/>
      <c r="Y551" s="130"/>
      <c r="Z551" s="130"/>
      <c r="AA551" s="130"/>
      <c r="AB551" s="130"/>
      <c r="AC551" s="130"/>
      <c r="AD551" s="130"/>
      <c r="AE551" s="130"/>
      <c r="AF551" s="130"/>
    </row>
    <row r="552" spans="1:32" s="131" customFormat="1" ht="18" customHeight="1" x14ac:dyDescent="0.3">
      <c r="A552" s="242"/>
      <c r="B552" s="545" t="s">
        <v>415</v>
      </c>
      <c r="C552" s="488"/>
      <c r="D552" s="487"/>
      <c r="E552" s="487"/>
      <c r="F552" s="487"/>
      <c r="G552" s="487"/>
      <c r="H552" s="494"/>
      <c r="I552" s="579">
        <f>+I540+I542+I550</f>
        <v>8082485.8947380222</v>
      </c>
      <c r="J552" s="243"/>
      <c r="K552" s="251"/>
      <c r="M552" s="130"/>
      <c r="W552" s="130"/>
      <c r="X552" s="130"/>
      <c r="Y552" s="130"/>
      <c r="Z552" s="130"/>
      <c r="AA552" s="130"/>
      <c r="AB552" s="130"/>
      <c r="AC552" s="130"/>
      <c r="AD552" s="130"/>
      <c r="AE552" s="130"/>
      <c r="AF552" s="130"/>
    </row>
    <row r="553" spans="1:32" s="131" customFormat="1" ht="18" customHeight="1" x14ac:dyDescent="0.3">
      <c r="A553" s="242"/>
      <c r="B553" s="544" t="s">
        <v>416</v>
      </c>
      <c r="C553" s="488"/>
      <c r="D553" s="487"/>
      <c r="E553" s="487"/>
      <c r="F553" s="487"/>
      <c r="G553" s="487"/>
      <c r="H553" s="494"/>
      <c r="I553" s="571"/>
      <c r="J553" s="243"/>
      <c r="K553" s="251"/>
      <c r="M553" s="130"/>
      <c r="W553" s="130"/>
      <c r="X553" s="130"/>
      <c r="Y553" s="130"/>
      <c r="Z553" s="130"/>
      <c r="AA553" s="130"/>
      <c r="AB553" s="130"/>
      <c r="AC553" s="130"/>
      <c r="AD553" s="130"/>
      <c r="AE553" s="130"/>
      <c r="AF553" s="130"/>
    </row>
    <row r="554" spans="1:32" s="131" customFormat="1" ht="18" customHeight="1" x14ac:dyDescent="0.3">
      <c r="A554" s="242"/>
      <c r="B554" s="545" t="s">
        <v>417</v>
      </c>
      <c r="C554" s="488"/>
      <c r="D554" s="487"/>
      <c r="E554" s="487"/>
      <c r="F554" s="487"/>
      <c r="G554" s="487"/>
      <c r="H554" s="494"/>
      <c r="I554" s="579">
        <f>SUM(I552:I553)</f>
        <v>8082485.8947380222</v>
      </c>
      <c r="J554" s="243"/>
      <c r="K554" s="251"/>
      <c r="M554" s="130"/>
      <c r="W554" s="130"/>
      <c r="X554" s="130"/>
      <c r="Y554" s="130"/>
      <c r="Z554" s="130"/>
      <c r="AA554" s="130"/>
      <c r="AB554" s="130"/>
      <c r="AC554" s="130"/>
      <c r="AD554" s="130"/>
      <c r="AE554" s="130"/>
      <c r="AF554" s="130"/>
    </row>
    <row r="555" spans="1:32" s="131" customFormat="1" ht="18" customHeight="1" x14ac:dyDescent="0.3">
      <c r="A555" s="242"/>
      <c r="B555" s="544" t="s">
        <v>418</v>
      </c>
      <c r="C555" s="488"/>
      <c r="D555" s="487"/>
      <c r="E555" s="487"/>
      <c r="F555" s="487"/>
      <c r="G555" s="487"/>
      <c r="H555" s="494"/>
      <c r="I555" s="580">
        <v>-553330.61592434091</v>
      </c>
      <c r="J555" s="243"/>
      <c r="K555" s="251"/>
      <c r="M555" s="130"/>
      <c r="W555" s="130"/>
      <c r="X555" s="130"/>
      <c r="Y555" s="130"/>
      <c r="Z555" s="130"/>
      <c r="AA555" s="130"/>
      <c r="AB555" s="130"/>
      <c r="AC555" s="130"/>
      <c r="AD555" s="130"/>
      <c r="AE555" s="130"/>
      <c r="AF555" s="130"/>
    </row>
    <row r="556" spans="1:32" s="131" customFormat="1" ht="18" customHeight="1" thickBot="1" x14ac:dyDescent="0.35">
      <c r="A556" s="242"/>
      <c r="B556" s="546" t="s">
        <v>419</v>
      </c>
      <c r="C556" s="528"/>
      <c r="D556" s="527"/>
      <c r="E556" s="527"/>
      <c r="F556" s="527"/>
      <c r="G556" s="527"/>
      <c r="H556" s="570"/>
      <c r="I556" s="582">
        <f>SUM(I554:I555)</f>
        <v>7529155.2788136816</v>
      </c>
      <c r="J556" s="243"/>
      <c r="K556" s="251"/>
      <c r="M556" s="130"/>
      <c r="W556" s="130"/>
      <c r="X556" s="130"/>
      <c r="Y556" s="130"/>
      <c r="Z556" s="130"/>
      <c r="AA556" s="130"/>
      <c r="AB556" s="130"/>
      <c r="AC556" s="130"/>
      <c r="AD556" s="130"/>
      <c r="AE556" s="130"/>
      <c r="AF556" s="130"/>
    </row>
    <row r="557" spans="1:32" s="131" customFormat="1" ht="14.25" customHeight="1" x14ac:dyDescent="0.3">
      <c r="A557" s="242"/>
      <c r="B557" s="226"/>
      <c r="C557" s="227"/>
      <c r="D557" s="227"/>
      <c r="E557" s="227"/>
      <c r="F557" s="227"/>
      <c r="G557" s="227"/>
      <c r="H557" s="227"/>
      <c r="I557" s="232"/>
      <c r="J557" s="232"/>
      <c r="K557" s="255"/>
      <c r="M557" s="130"/>
      <c r="W557" s="130"/>
      <c r="X557" s="130"/>
      <c r="Y557" s="130"/>
      <c r="Z557" s="130"/>
      <c r="AA557" s="130"/>
      <c r="AB557" s="130"/>
      <c r="AC557" s="130"/>
      <c r="AD557" s="130"/>
      <c r="AE557" s="130"/>
      <c r="AF557" s="130"/>
    </row>
    <row r="558" spans="1:32" s="131" customFormat="1" ht="14.25" customHeight="1" x14ac:dyDescent="0.3">
      <c r="A558" s="242"/>
      <c r="B558" s="226"/>
      <c r="C558" s="227"/>
      <c r="D558" s="227"/>
      <c r="E558" s="227"/>
      <c r="F558" s="227"/>
      <c r="G558" s="227"/>
      <c r="H558" s="227"/>
      <c r="I558" s="232"/>
      <c r="J558" s="232"/>
      <c r="K558" s="219"/>
      <c r="M558" s="130"/>
      <c r="W558" s="130"/>
      <c r="X558" s="130"/>
      <c r="Y558" s="130"/>
      <c r="Z558" s="130"/>
      <c r="AA558" s="130"/>
      <c r="AB558" s="130"/>
      <c r="AC558" s="130"/>
      <c r="AD558" s="130"/>
      <c r="AE558" s="130"/>
      <c r="AF558" s="130"/>
    </row>
    <row r="559" spans="1:32" ht="14.25" customHeight="1" x14ac:dyDescent="0.3"/>
    <row r="560" spans="1:32" ht="14.25" customHeight="1" x14ac:dyDescent="0.3">
      <c r="B560" s="131"/>
    </row>
    <row r="561" spans="2:2" ht="48.6" customHeight="1" x14ac:dyDescent="0.3">
      <c r="B561" s="151"/>
    </row>
    <row r="562" spans="2:2" ht="14.25" customHeight="1" x14ac:dyDescent="0.3"/>
    <row r="563" spans="2:2" ht="14.25" customHeight="1" x14ac:dyDescent="0.3"/>
    <row r="564" spans="2:2" ht="14.25" customHeight="1" x14ac:dyDescent="0.3"/>
    <row r="565" spans="2:2" ht="14.25" customHeight="1" x14ac:dyDescent="0.3"/>
    <row r="566" spans="2:2" ht="14.25" customHeight="1" x14ac:dyDescent="0.3"/>
    <row r="567" spans="2:2" ht="14.25" customHeight="1" x14ac:dyDescent="0.3"/>
    <row r="568" spans="2:2" ht="14.25" customHeight="1" x14ac:dyDescent="0.3"/>
    <row r="569" spans="2:2" ht="14.25" customHeight="1" x14ac:dyDescent="0.3"/>
    <row r="570" spans="2:2" ht="14.25" customHeight="1" x14ac:dyDescent="0.3"/>
    <row r="571" spans="2:2" ht="14.25" customHeight="1" x14ac:dyDescent="0.3"/>
    <row r="572" spans="2:2" ht="14.25" customHeight="1" x14ac:dyDescent="0.3"/>
    <row r="573" spans="2:2" ht="14.25" customHeight="1" x14ac:dyDescent="0.3"/>
    <row r="574" spans="2:2" ht="14.25" customHeight="1" x14ac:dyDescent="0.3"/>
    <row r="575" spans="2:2" ht="14.25" customHeight="1" x14ac:dyDescent="0.3"/>
    <row r="576" spans="2:2" ht="14.25" customHeight="1" x14ac:dyDescent="0.3"/>
  </sheetData>
  <mergeCells count="154">
    <mergeCell ref="B3:K3"/>
    <mergeCell ref="K526:K527"/>
    <mergeCell ref="K489:K490"/>
    <mergeCell ref="G524:I524"/>
    <mergeCell ref="B525:B527"/>
    <mergeCell ref="C525:I525"/>
    <mergeCell ref="C526:C527"/>
    <mergeCell ref="D526:D527"/>
    <mergeCell ref="E526:F526"/>
    <mergeCell ref="G526:G527"/>
    <mergeCell ref="H526:H527"/>
    <mergeCell ref="I526:I527"/>
    <mergeCell ref="G487:I487"/>
    <mergeCell ref="B488:B490"/>
    <mergeCell ref="C488:I488"/>
    <mergeCell ref="C489:C490"/>
    <mergeCell ref="D489:D490"/>
    <mergeCell ref="E489:F489"/>
    <mergeCell ref="G489:G490"/>
    <mergeCell ref="H489:H490"/>
    <mergeCell ref="I489:I490"/>
    <mergeCell ref="G450:I450"/>
    <mergeCell ref="B451:B453"/>
    <mergeCell ref="C451:I451"/>
    <mergeCell ref="C452:C453"/>
    <mergeCell ref="D452:D453"/>
    <mergeCell ref="E452:F452"/>
    <mergeCell ref="G452:G453"/>
    <mergeCell ref="H452:H453"/>
    <mergeCell ref="I452:I453"/>
    <mergeCell ref="G413:I413"/>
    <mergeCell ref="B414:B416"/>
    <mergeCell ref="C414:I414"/>
    <mergeCell ref="C415:C416"/>
    <mergeCell ref="D415:D416"/>
    <mergeCell ref="E415:F415"/>
    <mergeCell ref="G415:G416"/>
    <mergeCell ref="H415:H416"/>
    <mergeCell ref="I415:I416"/>
    <mergeCell ref="I376:K376"/>
    <mergeCell ref="B377:B379"/>
    <mergeCell ref="C377:K377"/>
    <mergeCell ref="C378:C379"/>
    <mergeCell ref="D378:D379"/>
    <mergeCell ref="E378:F378"/>
    <mergeCell ref="G378:G379"/>
    <mergeCell ref="H378:H379"/>
    <mergeCell ref="I378:I379"/>
    <mergeCell ref="J378:J379"/>
    <mergeCell ref="K378:K379"/>
    <mergeCell ref="G339:I339"/>
    <mergeCell ref="B340:B342"/>
    <mergeCell ref="C340:I340"/>
    <mergeCell ref="C341:C342"/>
    <mergeCell ref="D341:D342"/>
    <mergeCell ref="E341:F341"/>
    <mergeCell ref="G341:G342"/>
    <mergeCell ref="H341:H342"/>
    <mergeCell ref="I341:I342"/>
    <mergeCell ref="H302:I302"/>
    <mergeCell ref="B303:B305"/>
    <mergeCell ref="C303:I303"/>
    <mergeCell ref="C304:C305"/>
    <mergeCell ref="D304:D305"/>
    <mergeCell ref="E304:F304"/>
    <mergeCell ref="G304:G305"/>
    <mergeCell ref="H304:H305"/>
    <mergeCell ref="I304:I305"/>
    <mergeCell ref="K229:K230"/>
    <mergeCell ref="H264:I264"/>
    <mergeCell ref="B265:B267"/>
    <mergeCell ref="C265:I265"/>
    <mergeCell ref="C266:C267"/>
    <mergeCell ref="D266:D267"/>
    <mergeCell ref="E266:F266"/>
    <mergeCell ref="G266:G267"/>
    <mergeCell ref="H266:H267"/>
    <mergeCell ref="I266:I267"/>
    <mergeCell ref="H227:I227"/>
    <mergeCell ref="B228:B230"/>
    <mergeCell ref="C228:I228"/>
    <mergeCell ref="C229:C230"/>
    <mergeCell ref="D229:D230"/>
    <mergeCell ref="E229:F229"/>
    <mergeCell ref="G229:G230"/>
    <mergeCell ref="H229:H230"/>
    <mergeCell ref="I229:I230"/>
    <mergeCell ref="K155:K156"/>
    <mergeCell ref="H190:I190"/>
    <mergeCell ref="B191:B193"/>
    <mergeCell ref="C191:I191"/>
    <mergeCell ref="C192:C193"/>
    <mergeCell ref="D192:D193"/>
    <mergeCell ref="E192:F192"/>
    <mergeCell ref="G192:G193"/>
    <mergeCell ref="H192:H193"/>
    <mergeCell ref="I192:I193"/>
    <mergeCell ref="H153:I153"/>
    <mergeCell ref="B154:B156"/>
    <mergeCell ref="C154:I154"/>
    <mergeCell ref="C155:C156"/>
    <mergeCell ref="D155:D156"/>
    <mergeCell ref="E155:F155"/>
    <mergeCell ref="G155:G156"/>
    <mergeCell ref="H155:H156"/>
    <mergeCell ref="I155:I156"/>
    <mergeCell ref="K81:K82"/>
    <mergeCell ref="H116:I116"/>
    <mergeCell ref="B117:B119"/>
    <mergeCell ref="C117:I117"/>
    <mergeCell ref="C118:C119"/>
    <mergeCell ref="D118:D119"/>
    <mergeCell ref="E118:F118"/>
    <mergeCell ref="G118:G119"/>
    <mergeCell ref="H118:H119"/>
    <mergeCell ref="I118:I119"/>
    <mergeCell ref="K118:K119"/>
    <mergeCell ref="H79:I79"/>
    <mergeCell ref="B80:B82"/>
    <mergeCell ref="C80:I80"/>
    <mergeCell ref="C81:C82"/>
    <mergeCell ref="D81:D82"/>
    <mergeCell ref="E81:F81"/>
    <mergeCell ref="G81:G82"/>
    <mergeCell ref="H81:H82"/>
    <mergeCell ref="I81:I82"/>
    <mergeCell ref="H42:I42"/>
    <mergeCell ref="B43:B45"/>
    <mergeCell ref="C43:I43"/>
    <mergeCell ref="C44:C45"/>
    <mergeCell ref="D44:D45"/>
    <mergeCell ref="E44:F44"/>
    <mergeCell ref="G44:G45"/>
    <mergeCell ref="H44:H45"/>
    <mergeCell ref="J7:J8"/>
    <mergeCell ref="I44:I45"/>
    <mergeCell ref="B40:I40"/>
    <mergeCell ref="I5:K5"/>
    <mergeCell ref="B6:B8"/>
    <mergeCell ref="C6:K6"/>
    <mergeCell ref="M6:U6"/>
    <mergeCell ref="C7:C8"/>
    <mergeCell ref="D7:D8"/>
    <mergeCell ref="E7:F7"/>
    <mergeCell ref="G7:G8"/>
    <mergeCell ref="H7:H8"/>
    <mergeCell ref="I7:I8"/>
    <mergeCell ref="T7:T8"/>
    <mergeCell ref="U7:U8"/>
    <mergeCell ref="K7:K8"/>
    <mergeCell ref="O7:P7"/>
    <mergeCell ref="Q7:Q8"/>
    <mergeCell ref="R7:R8"/>
    <mergeCell ref="S7:S8"/>
  </mergeCells>
  <pageMargins left="0.18" right="0.17" top="0.27" bottom="0.75" header="0.3" footer="0.3"/>
  <pageSetup paperSize="9" scale="59" orientation="landscape" r:id="rId1"/>
  <rowBreaks count="14" manualBreakCount="14">
    <brk id="38" max="11" man="1"/>
    <brk id="75" max="11" man="1"/>
    <brk id="112" max="11" man="1"/>
    <brk id="149" max="11" man="1"/>
    <brk id="186" max="11" man="1"/>
    <brk id="223" max="11" man="1"/>
    <brk id="260" max="11" man="1"/>
    <brk id="297" max="11" man="1"/>
    <brk id="335" max="11" man="1"/>
    <brk id="372" max="11" man="1"/>
    <brk id="409" max="11" man="1"/>
    <brk id="446" max="11" man="1"/>
    <brk id="483" max="11" man="1"/>
    <brk id="520" max="11"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C37"/>
  <sheetViews>
    <sheetView showGridLines="0" view="pageBreakPreview" zoomScaleNormal="100" zoomScaleSheetLayoutView="100" workbookViewId="0"/>
  </sheetViews>
  <sheetFormatPr defaultRowHeight="14.4" x14ac:dyDescent="0.3"/>
  <cols>
    <col min="1" max="1" width="6.109375" customWidth="1"/>
    <col min="2" max="2" width="14.44140625" style="103" customWidth="1"/>
    <col min="3" max="3" width="146.109375" customWidth="1"/>
    <col min="4" max="4" width="12.109375" customWidth="1"/>
  </cols>
  <sheetData>
    <row r="2" spans="2:3" ht="16.2" customHeight="1" x14ac:dyDescent="0.3">
      <c r="B2" s="680" t="s">
        <v>47</v>
      </c>
      <c r="C2" s="806"/>
    </row>
    <row r="3" spans="2:3" ht="25.2" customHeight="1" x14ac:dyDescent="0.3">
      <c r="B3" s="116" t="s">
        <v>48</v>
      </c>
      <c r="C3" s="117" t="s">
        <v>49</v>
      </c>
    </row>
    <row r="4" spans="2:3" ht="19.95" customHeight="1" x14ac:dyDescent="0.3">
      <c r="B4" s="823">
        <v>1</v>
      </c>
      <c r="C4" s="821" t="s">
        <v>50</v>
      </c>
    </row>
    <row r="5" spans="2:3" ht="19.95" customHeight="1" x14ac:dyDescent="0.3">
      <c r="B5" s="823">
        <v>2</v>
      </c>
      <c r="C5" s="821" t="s">
        <v>51</v>
      </c>
    </row>
    <row r="6" spans="2:3" ht="19.95" customHeight="1" x14ac:dyDescent="0.3">
      <c r="B6" s="823">
        <v>3</v>
      </c>
      <c r="C6" s="821" t="s">
        <v>52</v>
      </c>
    </row>
    <row r="7" spans="2:3" ht="19.95" customHeight="1" x14ac:dyDescent="0.3">
      <c r="B7" s="823">
        <v>4</v>
      </c>
      <c r="C7" s="822" t="s">
        <v>53</v>
      </c>
    </row>
    <row r="8" spans="2:3" ht="19.95" customHeight="1" x14ac:dyDescent="0.3">
      <c r="B8" s="823">
        <v>5</v>
      </c>
      <c r="C8" s="822" t="s">
        <v>54</v>
      </c>
    </row>
    <row r="9" spans="2:3" ht="19.95" customHeight="1" x14ac:dyDescent="0.3">
      <c r="B9" s="823">
        <v>6</v>
      </c>
      <c r="C9" s="822" t="s">
        <v>55</v>
      </c>
    </row>
    <row r="10" spans="2:3" ht="19.95" customHeight="1" x14ac:dyDescent="0.3">
      <c r="B10" s="823">
        <v>7</v>
      </c>
      <c r="C10" s="822" t="s">
        <v>56</v>
      </c>
    </row>
    <row r="11" spans="2:3" ht="19.95" customHeight="1" x14ac:dyDescent="0.3">
      <c r="B11" s="823">
        <v>8</v>
      </c>
      <c r="C11" s="822" t="s">
        <v>57</v>
      </c>
    </row>
    <row r="12" spans="2:3" ht="19.95" customHeight="1" x14ac:dyDescent="0.3">
      <c r="B12" s="823">
        <v>9</v>
      </c>
      <c r="C12" s="822" t="s">
        <v>58</v>
      </c>
    </row>
    <row r="13" spans="2:3" ht="19.95" customHeight="1" x14ac:dyDescent="0.3">
      <c r="B13" s="823">
        <v>10</v>
      </c>
      <c r="C13" s="822" t="s">
        <v>59</v>
      </c>
    </row>
    <row r="14" spans="2:3" ht="19.95" customHeight="1" x14ac:dyDescent="0.3">
      <c r="B14" s="823">
        <v>11</v>
      </c>
      <c r="C14" s="822" t="s">
        <v>60</v>
      </c>
    </row>
    <row r="15" spans="2:3" ht="19.95" customHeight="1" x14ac:dyDescent="0.3">
      <c r="B15" s="823">
        <v>12</v>
      </c>
      <c r="C15" s="822" t="s">
        <v>61</v>
      </c>
    </row>
    <row r="16" spans="2:3" ht="19.95" customHeight="1" x14ac:dyDescent="0.3">
      <c r="B16" s="823">
        <v>13</v>
      </c>
      <c r="C16" s="822" t="s">
        <v>62</v>
      </c>
    </row>
    <row r="17" spans="2:3" ht="19.95" customHeight="1" x14ac:dyDescent="0.3">
      <c r="B17" s="823">
        <v>14</v>
      </c>
      <c r="C17" s="822" t="s">
        <v>63</v>
      </c>
    </row>
    <row r="18" spans="2:3" ht="19.95" customHeight="1" x14ac:dyDescent="0.3">
      <c r="B18" s="852" t="s">
        <v>64</v>
      </c>
      <c r="C18" s="852"/>
    </row>
    <row r="19" spans="2:3" ht="19.95" customHeight="1" x14ac:dyDescent="0.3">
      <c r="B19" s="116" t="s">
        <v>48</v>
      </c>
      <c r="C19" s="117" t="s">
        <v>49</v>
      </c>
    </row>
    <row r="20" spans="2:3" ht="19.95" customHeight="1" x14ac:dyDescent="0.3">
      <c r="B20" s="680">
        <v>15</v>
      </c>
      <c r="C20" s="822" t="s">
        <v>65</v>
      </c>
    </row>
    <row r="21" spans="2:3" ht="19.95" customHeight="1" x14ac:dyDescent="0.3">
      <c r="B21" s="680">
        <v>16</v>
      </c>
      <c r="C21" s="822" t="s">
        <v>66</v>
      </c>
    </row>
    <row r="22" spans="2:3" ht="19.95" customHeight="1" x14ac:dyDescent="0.3">
      <c r="B22" s="680">
        <v>17</v>
      </c>
      <c r="C22" s="822" t="s">
        <v>67</v>
      </c>
    </row>
    <row r="23" spans="2:3" ht="19.95" customHeight="1" x14ac:dyDescent="0.3">
      <c r="B23" s="680">
        <v>18</v>
      </c>
      <c r="C23" s="822" t="s">
        <v>68</v>
      </c>
    </row>
    <row r="24" spans="2:3" ht="19.95" customHeight="1" x14ac:dyDescent="0.3">
      <c r="B24" s="680">
        <v>19</v>
      </c>
      <c r="C24" s="822" t="s">
        <v>69</v>
      </c>
    </row>
    <row r="25" spans="2:3" ht="19.95" customHeight="1" x14ac:dyDescent="0.3">
      <c r="B25" s="680">
        <v>20</v>
      </c>
      <c r="C25" s="822" t="s">
        <v>70</v>
      </c>
    </row>
    <row r="26" spans="2:3" ht="19.95" customHeight="1" x14ac:dyDescent="0.3">
      <c r="B26" s="680">
        <v>21</v>
      </c>
      <c r="C26" s="822" t="s">
        <v>71</v>
      </c>
    </row>
    <row r="27" spans="2:3" ht="19.95" customHeight="1" x14ac:dyDescent="0.3">
      <c r="B27" s="680">
        <v>22</v>
      </c>
      <c r="C27" s="822" t="s">
        <v>72</v>
      </c>
    </row>
    <row r="28" spans="2:3" ht="19.95" customHeight="1" x14ac:dyDescent="0.3">
      <c r="B28" s="680">
        <v>23</v>
      </c>
      <c r="C28" s="822" t="s">
        <v>73</v>
      </c>
    </row>
    <row r="29" spans="2:3" ht="19.95" customHeight="1" x14ac:dyDescent="0.3">
      <c r="B29" s="680">
        <v>24</v>
      </c>
      <c r="C29" s="822" t="s">
        <v>74</v>
      </c>
    </row>
    <row r="30" spans="2:3" ht="19.95" customHeight="1" x14ac:dyDescent="0.3">
      <c r="B30" s="680">
        <v>25</v>
      </c>
      <c r="C30" s="822" t="s">
        <v>75</v>
      </c>
    </row>
    <row r="31" spans="2:3" ht="19.95" customHeight="1" x14ac:dyDescent="0.3">
      <c r="B31" s="680"/>
      <c r="C31" s="822" t="s">
        <v>76</v>
      </c>
    </row>
    <row r="32" spans="2:3" ht="19.2" customHeight="1" x14ac:dyDescent="0.3">
      <c r="B32" s="680">
        <v>26</v>
      </c>
      <c r="C32" s="822" t="s">
        <v>77</v>
      </c>
    </row>
    <row r="33" spans="2:3" ht="19.2" customHeight="1" x14ac:dyDescent="0.3">
      <c r="B33" s="680"/>
      <c r="C33" s="822" t="s">
        <v>78</v>
      </c>
    </row>
    <row r="34" spans="2:3" ht="19.95" customHeight="1" x14ac:dyDescent="0.3">
      <c r="B34" s="680">
        <v>27</v>
      </c>
      <c r="C34" s="822" t="s">
        <v>79</v>
      </c>
    </row>
    <row r="35" spans="2:3" ht="19.95" customHeight="1" x14ac:dyDescent="0.3">
      <c r="B35" s="680"/>
      <c r="C35" s="822" t="s">
        <v>80</v>
      </c>
    </row>
    <row r="36" spans="2:3" ht="19.95" customHeight="1" x14ac:dyDescent="0.3">
      <c r="B36" s="680">
        <v>28</v>
      </c>
      <c r="C36" s="822" t="s">
        <v>81</v>
      </c>
    </row>
    <row r="37" spans="2:3" ht="19.95" customHeight="1" thickBot="1" x14ac:dyDescent="0.35">
      <c r="B37" s="790"/>
      <c r="C37" s="822" t="s">
        <v>81</v>
      </c>
    </row>
  </sheetData>
  <mergeCells count="1">
    <mergeCell ref="B18:C18"/>
  </mergeCells>
  <hyperlinks>
    <hyperlink ref="C4" location="Content!A1" display="Company-wise Market Share of Gross Written Premium (2019 - 2023)"/>
    <hyperlink ref="C5" location="'2.GWP - Segment Wise'!A1" display="Category - wise Analysis of Gross Written Premium (2019 - 2023)"/>
    <hyperlink ref="C6" location="'3.Reinsurance &amp; Retention '!A1" display="Reinsurance Premium and Retention (2019 - 2023)"/>
    <hyperlink ref="C7" location="'4.GWP - Misc. Insurance'!A1" display="Category - wise Analysis of GWP of Miscellaneous Insurance Premium for 2022 &amp; 2023"/>
    <hyperlink ref="C8" location="'5.Number of Policies '!A1" display="Number of Policies representing Gross Written Premium (2019 - 2023)"/>
    <hyperlink ref="C9" location="'6.policies inforce '!A1" display="Details of  Policies in Force and Sum Insured for 2022 &amp; 2023"/>
    <hyperlink ref="C10" location="'7.Expense Analysis -overall'!A1" display="Net Earned Premium, Net Claims Incurred, Net Expenses, Net Claims Ratio, Net Expense Ratio and Net Combined Ratio (2019 - 2023)"/>
    <hyperlink ref="C11" location="'8.Expense Analysis - Classwise'!A1" display="Category Wise Net Earned Premium, Net Claims Incurred, Net Claims Ratio, Net Expenses, Net Expense Ratio and Net Combined Ratio (2019 - 2023)"/>
    <hyperlink ref="C12" location="'9.Concentration of assets I'!A1" display="Concentration of Assets, Investment Income and Average Investment Yield for 2022 &amp; 2023"/>
    <hyperlink ref="C13" location="'10.Concentration of assest II'!A1" display="Concentration of Assets as at 31st December 2023 "/>
    <hyperlink ref="C14" location="'11. credit Quality'!A1" display="Credit Quality of Financial Assets as at 31st December 2022 &amp; 2023 "/>
    <hyperlink ref="C15" location="'12.TAC and CAR'!A1" display="Total Available Capital (TAC) and Capital Adequacy Ratio (CAR) -  (2019 - 2023)"/>
    <hyperlink ref="C16" location="'13.TAC'!A1" display="Total Available Capital (TAC) - (2019 - 2023)"/>
    <hyperlink ref="C17" location="'14.RCR '!A1" display="Risk Capital Required (RCR) - (2019 - 2023)"/>
    <hyperlink ref="C20" location="'15. GWP Class &amp; Com. Wise '!A1" display="Class wise Analysis of Gross Written Premium (2019 - 2023)"/>
    <hyperlink ref="C21" location="'16. Retention  '!A1" display="Gross Written Premium, Reinsurance Premium and Retention  (2019 - 2023)"/>
    <hyperlink ref="C22" location="'17. Reinsurance Premium'!A1" display="Class - wise  Analysis of Reinsurance Premium (2019 - 2023)"/>
    <hyperlink ref="C23" location="'18. Earned premium'!A1" display="Class - wise Analysis of Net Earned Premium (2019 - 2023)"/>
    <hyperlink ref="C24" location="'19.Concen Assets-Companywis '!A1" display="Company - wise Concentration of Assets  - 2023"/>
    <hyperlink ref="C25" location="'20.TAC,CAR,RCR '!A1" display="Company - wise Analysis of Solvency Position as at 31st December 2022 &amp; 2023"/>
    <hyperlink ref="C26" location="'21. TAC'!A1" display="Company - wise Analysis of Total Available Capital (TAC) as at 31st December 2022 &amp; 2023 "/>
    <hyperlink ref="C27" location="'22. RCR'!A1" display="Company - wise Analysis of Risk Capital Required (RCR) as  at 31st December 2022 &amp; 2023 "/>
    <hyperlink ref="C28" location="'23. Claims Incurred'!A1" display="Class - wise Analysis of Claims Incurred (2019 - 2023)"/>
    <hyperlink ref="C29" location="'24. Combined Ratio-Com wise'!A1" display="Company - wise Net Combined Ratios (2019 - 2023)"/>
    <hyperlink ref="C30" location="'25. BS 2023 '!A1" display="Summary of Statement of Financial Position as at 31st December 2023"/>
    <hyperlink ref="C31" location="'25. BS 2023 '!B54" display="Individual Companies Statement of Financial Position as at 31st December 2023 "/>
    <hyperlink ref="C32" location="'26. BS 2022 '!A1" display="Summary of Statement of Financial Position as at 31st December 2022"/>
    <hyperlink ref="C33" location="'26. BS 2022 '!B54" display="Individual Companies Statement of Financial Position as at 31st December 2022"/>
    <hyperlink ref="C34" location="'27. P &amp; L - 2023'!A1" display="Summary of Income Statements for the year ended 31st December 2023"/>
    <hyperlink ref="C35" location="'27. P &amp; L - 2023'!B41" display="Individual Companies Income Statement for the year ended 31st December 2023 "/>
    <hyperlink ref="C36" location="'28.P &amp; L- 2022 '!A1" display="Summary of Income Statements for the year ended 31st December 2022 "/>
    <hyperlink ref="C37" location="'28.P &amp; L- 2022 '!B40" display="Summary of Income Statements for the year ended 31st December 2022 "/>
  </hyperlinks>
  <pageMargins left="0.7" right="0.7" top="0.75" bottom="0.75" header="0.3" footer="0.3"/>
  <pageSetup scale="3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M26"/>
  <sheetViews>
    <sheetView showGridLines="0" view="pageBreakPreview" zoomScaleNormal="100" zoomScaleSheetLayoutView="100" workbookViewId="0">
      <selection activeCell="D22" sqref="D22"/>
    </sheetView>
  </sheetViews>
  <sheetFormatPr defaultColWidth="5.6640625" defaultRowHeight="14.4" x14ac:dyDescent="0.3"/>
  <cols>
    <col min="1" max="1" width="3.88671875" customWidth="1"/>
    <col min="2" max="2" width="24" customWidth="1"/>
    <col min="3" max="3" width="23.6640625" customWidth="1"/>
    <col min="4" max="4" width="14.5546875" style="1" customWidth="1"/>
    <col min="5" max="5" width="23.5546875" customWidth="1"/>
    <col min="6" max="6" width="15.5546875" customWidth="1"/>
    <col min="7" max="7" width="23.33203125" customWidth="1"/>
    <col min="8" max="8" width="15.109375" customWidth="1"/>
    <col min="9" max="9" width="23.33203125" style="42" customWidth="1"/>
    <col min="10" max="10" width="14.6640625" customWidth="1"/>
    <col min="11" max="11" width="23.6640625" style="1" customWidth="1"/>
    <col min="12" max="12" width="14.44140625" style="1" customWidth="1"/>
    <col min="13" max="13" width="8.33203125" customWidth="1"/>
    <col min="14" max="14" width="8.88671875" customWidth="1"/>
  </cols>
  <sheetData>
    <row r="2" spans="2:13" ht="16.5" customHeight="1" x14ac:dyDescent="0.3">
      <c r="B2" s="853" t="s">
        <v>82</v>
      </c>
      <c r="C2" s="853"/>
      <c r="D2" s="853"/>
      <c r="E2" s="853"/>
      <c r="F2" s="853"/>
      <c r="G2" s="853"/>
      <c r="H2" s="853"/>
      <c r="I2" s="853"/>
      <c r="J2" s="853"/>
      <c r="K2" s="853"/>
      <c r="L2" s="853"/>
    </row>
    <row r="3" spans="2:13" ht="13.2" customHeight="1" x14ac:dyDescent="0.3">
      <c r="B3" s="842" t="s">
        <v>50</v>
      </c>
      <c r="C3" s="842"/>
      <c r="D3" s="842"/>
      <c r="E3" s="842"/>
      <c r="F3" s="842"/>
      <c r="G3" s="842"/>
      <c r="H3" s="842"/>
      <c r="I3" s="842"/>
      <c r="J3" s="842"/>
      <c r="K3" s="842"/>
      <c r="L3" s="842"/>
    </row>
    <row r="4" spans="2:13" ht="15" thickBot="1" x14ac:dyDescent="0.35">
      <c r="B4" s="102"/>
    </row>
    <row r="5" spans="2:13" ht="26.4" customHeight="1" thickBot="1" x14ac:dyDescent="0.35">
      <c r="B5" s="854" t="s">
        <v>83</v>
      </c>
      <c r="C5" s="857">
        <v>2019</v>
      </c>
      <c r="D5" s="858"/>
      <c r="E5" s="857">
        <v>2020</v>
      </c>
      <c r="F5" s="859"/>
      <c r="G5" s="857">
        <v>2021</v>
      </c>
      <c r="H5" s="858"/>
      <c r="I5" s="857" t="s">
        <v>84</v>
      </c>
      <c r="J5" s="858"/>
      <c r="K5" s="857" t="s">
        <v>85</v>
      </c>
      <c r="L5" s="858"/>
      <c r="M5" s="333"/>
    </row>
    <row r="6" spans="2:13" ht="28.2" customHeight="1" thickBot="1" x14ac:dyDescent="0.35">
      <c r="B6" s="855"/>
      <c r="C6" s="270" t="s">
        <v>86</v>
      </c>
      <c r="D6" s="270" t="s">
        <v>87</v>
      </c>
      <c r="E6" s="270" t="s">
        <v>86</v>
      </c>
      <c r="F6" s="270" t="s">
        <v>87</v>
      </c>
      <c r="G6" s="270" t="s">
        <v>86</v>
      </c>
      <c r="H6" s="270" t="s">
        <v>87</v>
      </c>
      <c r="I6" s="270" t="s">
        <v>86</v>
      </c>
      <c r="J6" s="271" t="s">
        <v>87</v>
      </c>
      <c r="K6" s="270" t="s">
        <v>86</v>
      </c>
      <c r="L6" s="270" t="s">
        <v>87</v>
      </c>
      <c r="M6" s="333"/>
    </row>
    <row r="7" spans="2:13" ht="28.2" customHeight="1" thickBot="1" x14ac:dyDescent="0.35">
      <c r="B7" s="856"/>
      <c r="C7" s="270" t="s">
        <v>88</v>
      </c>
      <c r="D7" s="270" t="s">
        <v>89</v>
      </c>
      <c r="E7" s="270" t="s">
        <v>88</v>
      </c>
      <c r="F7" s="270" t="s">
        <v>89</v>
      </c>
      <c r="G7" s="270" t="s">
        <v>88</v>
      </c>
      <c r="H7" s="270" t="s">
        <v>89</v>
      </c>
      <c r="I7" s="272" t="s">
        <v>88</v>
      </c>
      <c r="J7" s="270" t="s">
        <v>89</v>
      </c>
      <c r="K7" s="270" t="s">
        <v>88</v>
      </c>
      <c r="L7" s="270" t="s">
        <v>89</v>
      </c>
      <c r="M7" s="333"/>
    </row>
    <row r="8" spans="2:13" ht="19.95" customHeight="1" x14ac:dyDescent="0.3">
      <c r="B8" s="47" t="s">
        <v>8</v>
      </c>
      <c r="C8" s="722">
        <v>18095258.154735196</v>
      </c>
      <c r="D8" s="268">
        <v>16.803919445087075</v>
      </c>
      <c r="E8" s="722">
        <v>13852829.154496999</v>
      </c>
      <c r="F8" s="46">
        <v>13.158567037006822</v>
      </c>
      <c r="G8" s="722">
        <v>12490133</v>
      </c>
      <c r="H8" s="46">
        <v>11.468816958491846</v>
      </c>
      <c r="I8" s="722">
        <v>14162057.892419999</v>
      </c>
      <c r="J8" s="46">
        <v>11.648447476210499</v>
      </c>
      <c r="K8" s="337">
        <v>10793731.584420001</v>
      </c>
      <c r="L8" s="53">
        <v>8.6474540218588576</v>
      </c>
    </row>
    <row r="9" spans="2:13" ht="19.95" customHeight="1" x14ac:dyDescent="0.3">
      <c r="B9" s="48" t="s">
        <v>10</v>
      </c>
      <c r="C9" s="723">
        <v>1621460.6148785669</v>
      </c>
      <c r="D9" s="268">
        <v>1.5057477115169415</v>
      </c>
      <c r="E9" s="723">
        <v>1631666</v>
      </c>
      <c r="F9" s="46">
        <v>1.55</v>
      </c>
      <c r="G9" s="723">
        <v>2173073</v>
      </c>
      <c r="H9" s="46">
        <v>1.9953811920530191</v>
      </c>
      <c r="I9" s="723">
        <v>3020051.2387555041</v>
      </c>
      <c r="J9" s="46">
        <v>2.4840251676231961</v>
      </c>
      <c r="K9" s="337">
        <v>3343699.5478266249</v>
      </c>
      <c r="L9" s="54">
        <v>2.6788222290497794</v>
      </c>
    </row>
    <row r="10" spans="2:13" ht="19.95" customHeight="1" x14ac:dyDescent="0.3">
      <c r="B10" s="48" t="s">
        <v>12</v>
      </c>
      <c r="C10" s="723">
        <v>18401405</v>
      </c>
      <c r="D10" s="268">
        <v>17.08821861795359</v>
      </c>
      <c r="E10" s="723">
        <v>18680545</v>
      </c>
      <c r="F10" s="46">
        <v>17.744332289734935</v>
      </c>
      <c r="G10" s="723">
        <v>18498751</v>
      </c>
      <c r="H10" s="46">
        <v>16.986111291186251</v>
      </c>
      <c r="I10" s="723">
        <v>22013615.794574223</v>
      </c>
      <c r="J10" s="46">
        <v>18.106439706183018</v>
      </c>
      <c r="K10" s="337">
        <v>22798280</v>
      </c>
      <c r="L10" s="54">
        <v>18.264960225806657</v>
      </c>
    </row>
    <row r="11" spans="2:13" ht="19.95" customHeight="1" x14ac:dyDescent="0.3">
      <c r="B11" s="48" t="s">
        <v>14</v>
      </c>
      <c r="C11" s="723">
        <v>5002547.9280199995</v>
      </c>
      <c r="D11" s="268">
        <v>4.6455492197903645</v>
      </c>
      <c r="E11" s="723">
        <v>4808964</v>
      </c>
      <c r="F11" s="46">
        <v>4.57</v>
      </c>
      <c r="G11" s="723">
        <v>4888930</v>
      </c>
      <c r="H11" s="46">
        <v>4.4891630291590605</v>
      </c>
      <c r="I11" s="723">
        <v>6753682.8041500002</v>
      </c>
      <c r="J11" s="46">
        <v>5.5549779567865043</v>
      </c>
      <c r="K11" s="337">
        <v>8794091.0624499992</v>
      </c>
      <c r="L11" s="54">
        <v>7.0454316500091689</v>
      </c>
    </row>
    <row r="12" spans="2:13" ht="19.95" customHeight="1" x14ac:dyDescent="0.3">
      <c r="B12" s="48" t="s">
        <v>16</v>
      </c>
      <c r="C12" s="723">
        <v>4192959.7913499996</v>
      </c>
      <c r="D12" s="268">
        <v>3.8937360256392308</v>
      </c>
      <c r="E12" s="723">
        <v>4274396.5043900004</v>
      </c>
      <c r="F12" s="46">
        <v>4.0601766121907907</v>
      </c>
      <c r="G12" s="723">
        <v>4519359</v>
      </c>
      <c r="H12" s="46">
        <v>4.1498117866889608</v>
      </c>
      <c r="I12" s="723">
        <v>4876507.7575199958</v>
      </c>
      <c r="J12" s="46">
        <v>4.0109809543433688</v>
      </c>
      <c r="K12" s="337">
        <v>4310763.9324600007</v>
      </c>
      <c r="L12" s="54">
        <v>3.4535908748038802</v>
      </c>
    </row>
    <row r="13" spans="2:13" ht="19.95" customHeight="1" x14ac:dyDescent="0.3">
      <c r="B13" s="48" t="s">
        <v>18</v>
      </c>
      <c r="C13" s="723">
        <v>11247669.343500011</v>
      </c>
      <c r="D13" s="268">
        <v>10.444997688175588</v>
      </c>
      <c r="E13" s="723">
        <v>11937482</v>
      </c>
      <c r="F13" s="46">
        <v>11.339209686172563</v>
      </c>
      <c r="G13" s="723">
        <v>11914064</v>
      </c>
      <c r="H13" s="46">
        <v>10.939853022202181</v>
      </c>
      <c r="I13" s="723">
        <v>12628446.63467388</v>
      </c>
      <c r="J13" s="46">
        <v>10.387035446935991</v>
      </c>
      <c r="K13" s="337">
        <v>12117651.638524806</v>
      </c>
      <c r="L13" s="54">
        <v>9.7081194374240702</v>
      </c>
    </row>
    <row r="14" spans="2:13" ht="19.95" customHeight="1" x14ac:dyDescent="0.3">
      <c r="B14" s="48" t="s">
        <v>20</v>
      </c>
      <c r="C14" s="723">
        <v>4394456.6894074343</v>
      </c>
      <c r="D14" s="268">
        <v>4.08085342481853</v>
      </c>
      <c r="E14" s="723">
        <v>4583234.7639816711</v>
      </c>
      <c r="F14" s="46">
        <v>4.3535368274295871</v>
      </c>
      <c r="G14" s="723">
        <v>5166812</v>
      </c>
      <c r="H14" s="46">
        <v>4.7443226654943684</v>
      </c>
      <c r="I14" s="723">
        <v>6211166.7380205169</v>
      </c>
      <c r="J14" s="46">
        <v>5.1087525600740653</v>
      </c>
      <c r="K14" s="337">
        <v>7271155.0090406761</v>
      </c>
      <c r="L14" s="54">
        <v>5.8253235347492351</v>
      </c>
    </row>
    <row r="15" spans="2:13" ht="19.95" customHeight="1" x14ac:dyDescent="0.3">
      <c r="B15" s="48" t="s">
        <v>22</v>
      </c>
      <c r="C15" s="723">
        <v>4954896.4164499994</v>
      </c>
      <c r="D15" s="268">
        <v>4.6012982809525909</v>
      </c>
      <c r="E15" s="723">
        <v>5612895.0055699898</v>
      </c>
      <c r="F15" s="46">
        <v>5.3315935957022411</v>
      </c>
      <c r="G15" s="723">
        <v>6562651</v>
      </c>
      <c r="H15" s="46">
        <v>6.0260241489392845</v>
      </c>
      <c r="I15" s="723">
        <v>7685948.3540999768</v>
      </c>
      <c r="J15" s="46">
        <v>6.3217765657856351</v>
      </c>
      <c r="K15" s="337">
        <v>8259788.0332328836</v>
      </c>
      <c r="L15" s="54">
        <v>6.617372007914299</v>
      </c>
    </row>
    <row r="16" spans="2:13" ht="19.95" customHeight="1" x14ac:dyDescent="0.3">
      <c r="B16" s="48" t="s">
        <v>24</v>
      </c>
      <c r="C16" s="723">
        <v>95978.615808300019</v>
      </c>
      <c r="D16" s="268">
        <v>8.9129257770306516E-2</v>
      </c>
      <c r="E16" s="723">
        <v>297995</v>
      </c>
      <c r="F16" s="46">
        <v>0.28000000000000003</v>
      </c>
      <c r="G16" s="723">
        <v>413070</v>
      </c>
      <c r="H16" s="46">
        <v>0.3792933366717734</v>
      </c>
      <c r="I16" s="723">
        <v>583430.85691001662</v>
      </c>
      <c r="J16" s="46">
        <v>0.47987825952570767</v>
      </c>
      <c r="K16" s="337">
        <v>683940.42610416492</v>
      </c>
      <c r="L16" s="54">
        <v>0.54794241844620861</v>
      </c>
    </row>
    <row r="17" spans="2:12" ht="19.95" customHeight="1" x14ac:dyDescent="0.3">
      <c r="B17" s="48" t="s">
        <v>26</v>
      </c>
      <c r="C17" s="723">
        <v>1564902</v>
      </c>
      <c r="D17" s="268">
        <v>1.4532253103321628</v>
      </c>
      <c r="E17" s="723">
        <v>1628153</v>
      </c>
      <c r="F17" s="46">
        <v>1.5465548703492753</v>
      </c>
      <c r="G17" s="723">
        <v>2027885</v>
      </c>
      <c r="H17" s="46">
        <v>1.8620651900080838</v>
      </c>
      <c r="I17" s="723">
        <v>2340612.0483314414</v>
      </c>
      <c r="J17" s="46">
        <v>1.9251790039473828</v>
      </c>
      <c r="K17" s="337">
        <v>2763650.4735834715</v>
      </c>
      <c r="L17" s="54">
        <v>2.2141129057996407</v>
      </c>
    </row>
    <row r="18" spans="2:12" ht="19.95" customHeight="1" x14ac:dyDescent="0.3">
      <c r="B18" s="48" t="s">
        <v>28</v>
      </c>
      <c r="C18" s="723">
        <v>5694164</v>
      </c>
      <c r="D18" s="268">
        <v>5.2878092340493072</v>
      </c>
      <c r="E18" s="723">
        <v>5686758</v>
      </c>
      <c r="F18" s="46">
        <v>5.4017538492038737</v>
      </c>
      <c r="G18" s="723">
        <v>5634586</v>
      </c>
      <c r="H18" s="46">
        <v>5.1738468654321563</v>
      </c>
      <c r="I18" s="723">
        <v>5793709.9266299978</v>
      </c>
      <c r="J18" s="46">
        <v>4.765389767886111</v>
      </c>
      <c r="K18" s="337">
        <v>4514675.2237800015</v>
      </c>
      <c r="L18" s="54">
        <v>3.6169554630777623</v>
      </c>
    </row>
    <row r="19" spans="2:12" ht="19.95" customHeight="1" x14ac:dyDescent="0.3">
      <c r="B19" s="48" t="s">
        <v>30</v>
      </c>
      <c r="C19" s="723">
        <v>898079.36861</v>
      </c>
      <c r="D19" s="268">
        <v>0.83398939304261865</v>
      </c>
      <c r="E19" s="723">
        <v>847117</v>
      </c>
      <c r="F19" s="46">
        <v>0.8</v>
      </c>
      <c r="G19" s="723">
        <v>868306</v>
      </c>
      <c r="H19" s="46">
        <v>0.79730476672748174</v>
      </c>
      <c r="I19" s="723">
        <v>1004632.6860999991</v>
      </c>
      <c r="J19" s="46">
        <v>0.82632136980485327</v>
      </c>
      <c r="K19" s="337">
        <v>1629115.2056984007</v>
      </c>
      <c r="L19" s="54">
        <v>1.3051740936306651</v>
      </c>
    </row>
    <row r="20" spans="2:12" ht="19.95" customHeight="1" x14ac:dyDescent="0.3">
      <c r="B20" s="48" t="s">
        <v>32</v>
      </c>
      <c r="C20" s="723">
        <v>18162766</v>
      </c>
      <c r="D20" s="268">
        <v>16.866609702614255</v>
      </c>
      <c r="E20" s="723">
        <v>19370895</v>
      </c>
      <c r="F20" s="46">
        <v>18.400084024827169</v>
      </c>
      <c r="G20" s="723">
        <v>20382188</v>
      </c>
      <c r="H20" s="46">
        <v>18.715539969475824</v>
      </c>
      <c r="I20" s="723">
        <v>19319718.156219997</v>
      </c>
      <c r="J20" s="46">
        <v>15.890679441324037</v>
      </c>
      <c r="K20" s="337">
        <v>21960643.99704</v>
      </c>
      <c r="L20" s="54">
        <v>17.593883799086392</v>
      </c>
    </row>
    <row r="21" spans="2:12" ht="19.95" customHeight="1" x14ac:dyDescent="0.3">
      <c r="B21" s="48" t="s">
        <v>34</v>
      </c>
      <c r="C21" s="723">
        <v>13358203.161800399</v>
      </c>
      <c r="D21" s="268">
        <v>12.404916688257451</v>
      </c>
      <c r="E21" s="723">
        <v>12051863</v>
      </c>
      <c r="F21" s="46">
        <v>11.45</v>
      </c>
      <c r="G21" s="723">
        <v>13365348</v>
      </c>
      <c r="H21" s="46">
        <v>12.27246577746971</v>
      </c>
      <c r="I21" s="723">
        <v>15185349.877629999</v>
      </c>
      <c r="J21" s="46">
        <v>12.490116323569609</v>
      </c>
      <c r="K21" s="337">
        <v>15578576.505059997</v>
      </c>
      <c r="L21" s="54">
        <v>12.480857338343371</v>
      </c>
    </row>
    <row r="22" spans="2:12" ht="19.95" customHeight="1" x14ac:dyDescent="0.3">
      <c r="B22" s="334" t="s">
        <v>90</v>
      </c>
      <c r="C22" s="724">
        <f>SUM(C8:C21)</f>
        <v>107684747.08455989</v>
      </c>
      <c r="D22" s="275">
        <f t="shared" ref="D22:H22" si="0">SUM(D8:D21)</f>
        <v>100</v>
      </c>
      <c r="E22" s="724">
        <f t="shared" si="0"/>
        <v>105264793.42843866</v>
      </c>
      <c r="F22" s="274">
        <f t="shared" si="0"/>
        <v>99.985808792617263</v>
      </c>
      <c r="G22" s="724">
        <f>SUM(G8:G21)</f>
        <v>108905156</v>
      </c>
      <c r="H22" s="274">
        <f t="shared" si="0"/>
        <v>99.999999999999986</v>
      </c>
      <c r="I22" s="724">
        <v>121578930.76603556</v>
      </c>
      <c r="J22" s="274">
        <v>100</v>
      </c>
      <c r="K22" s="725">
        <v>124819762.63922104</v>
      </c>
      <c r="L22" s="276">
        <v>100</v>
      </c>
    </row>
    <row r="23" spans="2:12" ht="26.4" customHeight="1" thickBot="1" x14ac:dyDescent="0.35">
      <c r="B23" s="684" t="s">
        <v>91</v>
      </c>
      <c r="C23" s="277">
        <v>7.06</v>
      </c>
      <c r="D23" s="269"/>
      <c r="E23" s="52">
        <v>-2.2472584558884701</v>
      </c>
      <c r="F23" s="52"/>
      <c r="G23" s="52">
        <v>3.4582916220539701</v>
      </c>
      <c r="H23" s="52"/>
      <c r="I23" s="52">
        <v>11.637442394629501</v>
      </c>
      <c r="J23" s="52"/>
      <c r="K23" s="45">
        <v>2.66561962978875</v>
      </c>
      <c r="L23" s="55"/>
    </row>
    <row r="24" spans="2:12" x14ac:dyDescent="0.3">
      <c r="K24" s="819"/>
    </row>
    <row r="25" spans="2:12" x14ac:dyDescent="0.3">
      <c r="B25" s="279" t="s">
        <v>92</v>
      </c>
      <c r="C25" s="279"/>
      <c r="D25" s="280"/>
      <c r="E25" s="817"/>
      <c r="F25" s="279"/>
      <c r="G25" s="817"/>
      <c r="H25" s="279"/>
      <c r="I25" s="818"/>
      <c r="J25" s="103"/>
      <c r="K25" s="103"/>
      <c r="L25" s="103"/>
    </row>
    <row r="26" spans="2:12" ht="22.95" customHeight="1" x14ac:dyDescent="0.3">
      <c r="B26" s="842" t="s">
        <v>93</v>
      </c>
      <c r="C26" s="842"/>
      <c r="D26" s="842"/>
      <c r="E26" s="842"/>
      <c r="F26" s="842"/>
      <c r="G26" s="842"/>
      <c r="H26" s="842"/>
      <c r="I26" s="842"/>
      <c r="J26" s="842"/>
      <c r="K26" s="842"/>
      <c r="L26" s="842"/>
    </row>
  </sheetData>
  <mergeCells count="9">
    <mergeCell ref="B26:L26"/>
    <mergeCell ref="B2:L2"/>
    <mergeCell ref="B5:B7"/>
    <mergeCell ref="I5:J5"/>
    <mergeCell ref="K5:L5"/>
    <mergeCell ref="B3:L3"/>
    <mergeCell ref="C5:D5"/>
    <mergeCell ref="E5:F5"/>
    <mergeCell ref="G5:H5"/>
  </mergeCells>
  <pageMargins left="0.7" right="0.7" top="0.75" bottom="0.75" header="0.3" footer="0.3"/>
  <pageSetup scale="38"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2:N14"/>
  <sheetViews>
    <sheetView showGridLines="0" view="pageBreakPreview" zoomScaleNormal="100" zoomScaleSheetLayoutView="100" workbookViewId="0"/>
  </sheetViews>
  <sheetFormatPr defaultRowHeight="14.4" x14ac:dyDescent="0.3"/>
  <cols>
    <col min="1" max="1" width="4.5546875" customWidth="1"/>
    <col min="2" max="2" width="19.6640625" customWidth="1"/>
    <col min="3" max="3" width="16" customWidth="1"/>
    <col min="4" max="4" width="11.6640625" style="1" customWidth="1"/>
    <col min="5" max="5" width="18" customWidth="1"/>
    <col min="6" max="6" width="11.6640625" style="1" customWidth="1"/>
    <col min="7" max="7" width="15.88671875" customWidth="1"/>
    <col min="8" max="8" width="12.5546875" style="1" customWidth="1"/>
    <col min="9" max="9" width="16.109375" customWidth="1"/>
    <col min="10" max="10" width="12.33203125" style="1" customWidth="1"/>
    <col min="11" max="11" width="15.88671875" customWidth="1"/>
    <col min="12" max="12" width="11.44140625" customWidth="1"/>
    <col min="13" max="13" width="5.33203125" customWidth="1"/>
  </cols>
  <sheetData>
    <row r="2" spans="2:14" x14ac:dyDescent="0.3">
      <c r="B2" s="860" t="s">
        <v>94</v>
      </c>
      <c r="C2" s="860"/>
      <c r="D2" s="860"/>
      <c r="E2" s="860"/>
      <c r="F2" s="860"/>
      <c r="G2" s="860"/>
      <c r="H2" s="860"/>
      <c r="I2" s="860"/>
    </row>
    <row r="3" spans="2:14" ht="15.75" customHeight="1" x14ac:dyDescent="0.3">
      <c r="B3" s="861" t="s">
        <v>51</v>
      </c>
      <c r="C3" s="861"/>
      <c r="D3" s="861"/>
      <c r="E3" s="861"/>
      <c r="F3" s="861"/>
      <c r="G3" s="861"/>
      <c r="H3" s="861"/>
      <c r="I3" s="861"/>
      <c r="J3" s="861"/>
      <c r="K3" s="861"/>
      <c r="L3" s="861"/>
    </row>
    <row r="4" spans="2:14" ht="15" thickBot="1" x14ac:dyDescent="0.35"/>
    <row r="5" spans="2:14" ht="28.95" customHeight="1" thickBot="1" x14ac:dyDescent="0.35">
      <c r="B5" s="854" t="s">
        <v>95</v>
      </c>
      <c r="C5" s="857">
        <v>2019</v>
      </c>
      <c r="D5" s="858"/>
      <c r="E5" s="857">
        <v>2020</v>
      </c>
      <c r="F5" s="858"/>
      <c r="G5" s="857">
        <v>2021</v>
      </c>
      <c r="H5" s="858"/>
      <c r="I5" s="857" t="s">
        <v>84</v>
      </c>
      <c r="J5" s="858"/>
      <c r="K5" s="857" t="s">
        <v>85</v>
      </c>
      <c r="L5" s="858"/>
    </row>
    <row r="6" spans="2:14" ht="41.4" customHeight="1" thickBot="1" x14ac:dyDescent="0.35">
      <c r="B6" s="856"/>
      <c r="C6" s="278" t="s">
        <v>96</v>
      </c>
      <c r="D6" s="278" t="s">
        <v>97</v>
      </c>
      <c r="E6" s="278" t="s">
        <v>98</v>
      </c>
      <c r="F6" s="278" t="s">
        <v>97</v>
      </c>
      <c r="G6" s="278" t="s">
        <v>98</v>
      </c>
      <c r="H6" s="278" t="s">
        <v>97</v>
      </c>
      <c r="I6" s="278" t="s">
        <v>99</v>
      </c>
      <c r="J6" s="278" t="s">
        <v>97</v>
      </c>
      <c r="K6" s="278" t="s">
        <v>99</v>
      </c>
      <c r="L6" s="278" t="s">
        <v>97</v>
      </c>
    </row>
    <row r="7" spans="2:14" ht="34.950000000000003" customHeight="1" x14ac:dyDescent="0.3">
      <c r="B7" s="47" t="s">
        <v>100</v>
      </c>
      <c r="C7" s="733">
        <v>8269991.1206638189</v>
      </c>
      <c r="D7" s="726">
        <v>-6.2535233167483302</v>
      </c>
      <c r="E7" s="733">
        <v>8888258.25</v>
      </c>
      <c r="F7" s="726">
        <v>7.4760313562048157</v>
      </c>
      <c r="G7" s="733">
        <v>10373259.539592501</v>
      </c>
      <c r="H7" s="726">
        <v>16.707449849271658</v>
      </c>
      <c r="I7" s="733">
        <v>14153967.761306699</v>
      </c>
      <c r="J7" s="726">
        <v>36.446675293181464</v>
      </c>
      <c r="K7" s="734">
        <v>16074630.291458737</v>
      </c>
      <c r="L7" s="727">
        <v>13.569781721579</v>
      </c>
    </row>
    <row r="8" spans="2:14" ht="34.950000000000003" customHeight="1" x14ac:dyDescent="0.3">
      <c r="B8" s="48" t="s">
        <v>101</v>
      </c>
      <c r="C8" s="733">
        <v>2385566.1561371502</v>
      </c>
      <c r="D8" s="726">
        <v>-0.74063258880561156</v>
      </c>
      <c r="E8" s="733">
        <v>2276473.59</v>
      </c>
      <c r="F8" s="726">
        <v>-4.5730262334790801</v>
      </c>
      <c r="G8" s="733">
        <v>3077109.7286900003</v>
      </c>
      <c r="H8" s="726">
        <v>35.170016564523401</v>
      </c>
      <c r="I8" s="733">
        <v>4188632.7214382938</v>
      </c>
      <c r="J8" s="726">
        <v>36.122306019340286</v>
      </c>
      <c r="K8" s="734">
        <v>4502697.9325553859</v>
      </c>
      <c r="L8" s="727">
        <v>7.4980365194026426</v>
      </c>
    </row>
    <row r="9" spans="2:14" ht="34.950000000000003" customHeight="1" x14ac:dyDescent="0.3">
      <c r="B9" s="48" t="s">
        <v>102</v>
      </c>
      <c r="C9" s="733">
        <v>63685555.090495057</v>
      </c>
      <c r="D9" s="726">
        <v>2.1199580848165858</v>
      </c>
      <c r="E9" s="733">
        <v>61276209.75</v>
      </c>
      <c r="F9" s="726">
        <v>-3.7831896684757753</v>
      </c>
      <c r="G9" s="733">
        <v>59814402.359051995</v>
      </c>
      <c r="H9" s="726">
        <v>-2.3856034779435835</v>
      </c>
      <c r="I9" s="733">
        <v>64020851.805670522</v>
      </c>
      <c r="J9" s="726">
        <v>7.0325026761417524</v>
      </c>
      <c r="K9" s="734">
        <v>61180510.029901691</v>
      </c>
      <c r="L9" s="727">
        <v>-4.4365885421056728</v>
      </c>
      <c r="N9" s="93"/>
    </row>
    <row r="10" spans="2:14" ht="34.950000000000003" customHeight="1" x14ac:dyDescent="0.3">
      <c r="B10" s="48" t="s">
        <v>103</v>
      </c>
      <c r="C10" s="733">
        <v>16593660.837659916</v>
      </c>
      <c r="D10" s="726">
        <v>17.174111191121515</v>
      </c>
      <c r="E10" s="733">
        <v>18877585.469999999</v>
      </c>
      <c r="F10" s="726">
        <v>13.763838219210994</v>
      </c>
      <c r="G10" s="733">
        <v>19960145.872189999</v>
      </c>
      <c r="H10" s="726">
        <v>5.7346338275643882</v>
      </c>
      <c r="I10" s="733">
        <v>18379949.934120692</v>
      </c>
      <c r="J10" s="726">
        <v>-7.9167554595427889</v>
      </c>
      <c r="K10" s="734">
        <v>20489576.413251478</v>
      </c>
      <c r="L10" s="727">
        <v>11.477868474573251</v>
      </c>
    </row>
    <row r="11" spans="2:14" ht="34.950000000000003" customHeight="1" x14ac:dyDescent="0.3">
      <c r="B11" s="48" t="s">
        <v>104</v>
      </c>
      <c r="C11" s="733">
        <v>10442623.51507557</v>
      </c>
      <c r="D11" s="726">
        <v>26.509458834292492</v>
      </c>
      <c r="E11" s="733">
        <v>7857768.4400000004</v>
      </c>
      <c r="F11" s="726">
        <v>-24.752927952864763</v>
      </c>
      <c r="G11" s="733">
        <v>8926104.2999450006</v>
      </c>
      <c r="H11" s="726">
        <v>13.595919351690643</v>
      </c>
      <c r="I11" s="733">
        <v>12772394.112939294</v>
      </c>
      <c r="J11" s="726">
        <v>43.09035256307719</v>
      </c>
      <c r="K11" s="734">
        <v>13988401.234753747</v>
      </c>
      <c r="L11" s="727">
        <v>9.5205887875206976</v>
      </c>
      <c r="N11" s="93"/>
    </row>
    <row r="12" spans="2:14" ht="34.950000000000003" customHeight="1" x14ac:dyDescent="0.3">
      <c r="B12" s="49" t="s">
        <v>105</v>
      </c>
      <c r="C12" s="735">
        <v>101377396.7200315</v>
      </c>
      <c r="D12" s="728">
        <v>5.5965488078069416</v>
      </c>
      <c r="E12" s="735">
        <v>99176295.5</v>
      </c>
      <c r="F12" s="728">
        <v>-2.171195247901426</v>
      </c>
      <c r="G12" s="735">
        <v>102151021.79946949</v>
      </c>
      <c r="H12" s="728">
        <v>2.9994327621054229</v>
      </c>
      <c r="I12" s="735">
        <v>113515796.33547556</v>
      </c>
      <c r="J12" s="728">
        <v>11.125463393127898</v>
      </c>
      <c r="K12" s="736">
        <v>116235815.90192103</v>
      </c>
      <c r="L12" s="729">
        <v>2.3961595251527288</v>
      </c>
      <c r="N12" s="93"/>
    </row>
    <row r="13" spans="2:14" ht="34.950000000000003" customHeight="1" x14ac:dyDescent="0.3">
      <c r="B13" s="50" t="s">
        <v>106</v>
      </c>
      <c r="C13" s="737">
        <v>6307350.3645284008</v>
      </c>
      <c r="D13" s="730">
        <v>37.665761943982723</v>
      </c>
      <c r="E13" s="737">
        <v>6088496</v>
      </c>
      <c r="F13" s="730">
        <v>-3.4698304657246437</v>
      </c>
      <c r="G13" s="737">
        <v>6754134</v>
      </c>
      <c r="H13" s="730">
        <v>10.932716388415136</v>
      </c>
      <c r="I13" s="737">
        <v>8063134.4305600002</v>
      </c>
      <c r="J13" s="730">
        <v>19.380729351238816</v>
      </c>
      <c r="K13" s="738">
        <v>8583946.7372999992</v>
      </c>
      <c r="L13" s="731">
        <v>6.4591792587020969</v>
      </c>
    </row>
    <row r="14" spans="2:14" ht="34.950000000000003" customHeight="1" thickBot="1" x14ac:dyDescent="0.35">
      <c r="B14" s="51" t="s">
        <v>107</v>
      </c>
      <c r="C14" s="63">
        <v>107684747.0845599</v>
      </c>
      <c r="D14" s="732">
        <v>7.0572835014559727</v>
      </c>
      <c r="E14" s="63">
        <v>105264791.5</v>
      </c>
      <c r="F14" s="732">
        <v>-2.2472593845251105</v>
      </c>
      <c r="G14" s="63">
        <v>108905155.79946949</v>
      </c>
      <c r="H14" s="732">
        <v>3.4582924143914595</v>
      </c>
      <c r="I14" s="63">
        <v>121578930.76603556</v>
      </c>
      <c r="J14" s="732">
        <v>11.637442574254882</v>
      </c>
      <c r="K14" s="94">
        <v>124819762.63922103</v>
      </c>
      <c r="L14" s="74">
        <v>2.6656196536405412</v>
      </c>
    </row>
  </sheetData>
  <mergeCells count="8">
    <mergeCell ref="K5:L5"/>
    <mergeCell ref="B2:I2"/>
    <mergeCell ref="B5:B6"/>
    <mergeCell ref="C5:D5"/>
    <mergeCell ref="E5:F5"/>
    <mergeCell ref="G5:H5"/>
    <mergeCell ref="I5:J5"/>
    <mergeCell ref="B3:L3"/>
  </mergeCells>
  <pageMargins left="0.7" right="0.7" top="0.75" bottom="0.75" header="0.3" footer="0.3"/>
  <pageSetup scale="5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2:J31"/>
  <sheetViews>
    <sheetView showGridLines="0" view="pageBreakPreview" zoomScaleNormal="100" zoomScaleSheetLayoutView="100" workbookViewId="0"/>
  </sheetViews>
  <sheetFormatPr defaultColWidth="8.88671875" defaultRowHeight="14.4" x14ac:dyDescent="0.3"/>
  <cols>
    <col min="1" max="1" width="6.88671875" customWidth="1"/>
    <col min="2" max="2" width="34" customWidth="1"/>
    <col min="3" max="3" width="16.88671875" customWidth="1"/>
    <col min="4" max="4" width="15.6640625" customWidth="1"/>
    <col min="5" max="5" width="15.33203125" customWidth="1"/>
    <col min="6" max="6" width="15" customWidth="1"/>
    <col min="7" max="7" width="15.5546875" customWidth="1"/>
    <col min="8" max="8" width="5" customWidth="1"/>
  </cols>
  <sheetData>
    <row r="2" spans="1:10" x14ac:dyDescent="0.3">
      <c r="B2" s="860" t="s">
        <v>108</v>
      </c>
      <c r="C2" s="860"/>
      <c r="D2" s="860"/>
      <c r="E2" s="860"/>
      <c r="F2" s="860"/>
      <c r="G2" s="860"/>
      <c r="H2" s="860"/>
      <c r="I2" s="865"/>
      <c r="J2" s="865"/>
    </row>
    <row r="3" spans="1:10" ht="18" customHeight="1" x14ac:dyDescent="0.3">
      <c r="B3" s="866" t="s">
        <v>52</v>
      </c>
      <c r="C3" s="866"/>
      <c r="D3" s="866"/>
      <c r="E3" s="866"/>
      <c r="F3" s="866"/>
      <c r="G3" s="866"/>
      <c r="H3" s="281"/>
    </row>
    <row r="4" spans="1:10" ht="15" thickBot="1" x14ac:dyDescent="0.35">
      <c r="A4" s="6"/>
      <c r="B4" s="7"/>
      <c r="C4" s="8"/>
      <c r="D4" s="8"/>
      <c r="E4" s="8"/>
      <c r="F4" s="8"/>
    </row>
    <row r="5" spans="1:10" ht="28.95" customHeight="1" thickBot="1" x14ac:dyDescent="0.35">
      <c r="A5" s="6"/>
      <c r="B5" s="854"/>
      <c r="C5" s="862" t="s">
        <v>109</v>
      </c>
      <c r="D5" s="863"/>
      <c r="E5" s="863"/>
      <c r="F5" s="863"/>
      <c r="G5" s="864"/>
    </row>
    <row r="6" spans="1:10" ht="22.2" customHeight="1" thickBot="1" x14ac:dyDescent="0.35">
      <c r="A6" s="6"/>
      <c r="B6" s="856"/>
      <c r="C6" s="270">
        <v>2019</v>
      </c>
      <c r="D6" s="270">
        <v>2020</v>
      </c>
      <c r="E6" s="270">
        <v>2021</v>
      </c>
      <c r="F6" s="270" t="s">
        <v>84</v>
      </c>
      <c r="G6" s="270" t="s">
        <v>85</v>
      </c>
      <c r="H6" s="333"/>
    </row>
    <row r="7" spans="1:10" ht="24.6" customHeight="1" x14ac:dyDescent="0.3">
      <c r="A7" s="6"/>
      <c r="B7" s="685" t="s">
        <v>110</v>
      </c>
      <c r="C7" s="686">
        <v>83.409020506283667</v>
      </c>
      <c r="D7" s="686">
        <v>82.319247951011221</v>
      </c>
      <c r="E7" s="686">
        <v>80.730485383056205</v>
      </c>
      <c r="F7" s="686">
        <v>80.638775242633713</v>
      </c>
      <c r="G7" s="687">
        <v>79.129609998549711</v>
      </c>
    </row>
    <row r="8" spans="1:10" ht="27.6" customHeight="1" x14ac:dyDescent="0.3">
      <c r="A8" s="6"/>
      <c r="B8" s="82" t="s">
        <v>111</v>
      </c>
      <c r="C8" s="739">
        <v>17865954.306659631</v>
      </c>
      <c r="D8" s="739">
        <v>18611606.780000001</v>
      </c>
      <c r="E8" s="739">
        <v>20985494.915384177</v>
      </c>
      <c r="F8" s="739">
        <v>23539170.043214902</v>
      </c>
      <c r="G8" s="740">
        <v>26050371.261689991</v>
      </c>
    </row>
    <row r="9" spans="1:10" ht="25.95" customHeight="1" thickBot="1" x14ac:dyDescent="0.35">
      <c r="A9" s="6"/>
      <c r="B9" s="688" t="s">
        <v>112</v>
      </c>
      <c r="C9" s="741">
        <v>89818792.777900279</v>
      </c>
      <c r="D9" s="741">
        <v>86653184.719999984</v>
      </c>
      <c r="E9" s="741">
        <v>87919660.884085312</v>
      </c>
      <c r="F9" s="741">
        <v>98039760.722820655</v>
      </c>
      <c r="G9" s="742">
        <v>98769391.377531052</v>
      </c>
    </row>
    <row r="10" spans="1:10" x14ac:dyDescent="0.3">
      <c r="A10" s="6"/>
      <c r="B10" s="6"/>
      <c r="C10" s="6"/>
      <c r="D10" s="6"/>
      <c r="E10" s="6"/>
      <c r="F10" s="6"/>
      <c r="G10" s="6"/>
    </row>
    <row r="11" spans="1:10" x14ac:dyDescent="0.3">
      <c r="A11" s="6"/>
      <c r="B11" s="6"/>
      <c r="C11" s="6"/>
      <c r="D11" s="6"/>
      <c r="E11" s="6"/>
      <c r="F11" s="6"/>
      <c r="G11" s="6"/>
    </row>
    <row r="12" spans="1:10" ht="18" x14ac:dyDescent="0.3">
      <c r="A12" s="6"/>
      <c r="B12" s="282" t="s">
        <v>113</v>
      </c>
      <c r="C12" s="43"/>
      <c r="D12" s="43"/>
      <c r="E12" s="43"/>
      <c r="F12" s="43"/>
      <c r="G12" s="43"/>
    </row>
    <row r="13" spans="1:10" ht="18" customHeight="1" x14ac:dyDescent="0.3">
      <c r="A13" s="6"/>
      <c r="B13" s="866" t="s">
        <v>114</v>
      </c>
      <c r="C13" s="866"/>
      <c r="D13" s="866"/>
      <c r="E13" s="866"/>
      <c r="F13" s="866"/>
      <c r="G13" s="866"/>
    </row>
    <row r="14" spans="1:10" x14ac:dyDescent="0.3">
      <c r="A14" s="6"/>
      <c r="B14" s="6"/>
      <c r="C14" s="6"/>
      <c r="D14" s="6"/>
      <c r="E14" s="6"/>
      <c r="F14" s="6"/>
      <c r="G14" s="6"/>
    </row>
    <row r="15" spans="1:10" x14ac:dyDescent="0.3">
      <c r="A15" s="6"/>
      <c r="B15" s="6"/>
      <c r="C15" s="6"/>
      <c r="D15" s="6"/>
      <c r="E15" s="6"/>
      <c r="F15" s="6"/>
      <c r="G15" s="6"/>
    </row>
    <row r="16" spans="1:10" x14ac:dyDescent="0.3">
      <c r="A16" s="6"/>
      <c r="B16" s="6"/>
      <c r="C16" s="6"/>
      <c r="D16" s="6"/>
      <c r="E16" s="6"/>
      <c r="F16" s="6"/>
      <c r="G16" s="6"/>
    </row>
    <row r="17" spans="1:7" x14ac:dyDescent="0.3">
      <c r="A17" s="6"/>
      <c r="B17" s="6"/>
      <c r="C17" s="6"/>
      <c r="D17" s="6"/>
      <c r="E17" s="6"/>
      <c r="F17" s="6"/>
      <c r="G17" s="6"/>
    </row>
    <row r="18" spans="1:7" x14ac:dyDescent="0.3">
      <c r="A18" s="6"/>
      <c r="B18" s="6"/>
      <c r="C18" s="6"/>
      <c r="D18" s="6"/>
      <c r="E18" s="6"/>
      <c r="F18" s="6"/>
      <c r="G18" s="6"/>
    </row>
    <row r="19" spans="1:7" x14ac:dyDescent="0.3">
      <c r="A19" s="6"/>
      <c r="B19" s="6"/>
      <c r="C19" s="6"/>
      <c r="D19" s="6"/>
      <c r="E19" s="6"/>
      <c r="F19" s="6"/>
      <c r="G19" s="6"/>
    </row>
    <row r="20" spans="1:7" x14ac:dyDescent="0.3">
      <c r="A20" s="6"/>
      <c r="B20" s="6"/>
      <c r="C20" s="6"/>
      <c r="D20" s="6"/>
      <c r="E20" s="6"/>
      <c r="F20" s="6"/>
      <c r="G20" s="6"/>
    </row>
    <row r="21" spans="1:7" x14ac:dyDescent="0.3">
      <c r="A21" s="6"/>
      <c r="B21" s="6"/>
      <c r="C21" s="6"/>
      <c r="D21" s="6"/>
      <c r="E21" s="6"/>
      <c r="F21" s="6"/>
      <c r="G21" s="6"/>
    </row>
    <row r="22" spans="1:7" x14ac:dyDescent="0.3">
      <c r="A22" s="6"/>
      <c r="B22" s="6"/>
      <c r="C22" s="6"/>
      <c r="D22" s="6"/>
      <c r="E22" s="6"/>
      <c r="F22" s="6"/>
      <c r="G22" s="6"/>
    </row>
    <row r="23" spans="1:7" x14ac:dyDescent="0.3">
      <c r="A23" s="6"/>
      <c r="B23" s="6"/>
      <c r="C23" s="6"/>
      <c r="D23" s="6"/>
      <c r="E23" s="6"/>
      <c r="F23" s="6"/>
      <c r="G23" s="6"/>
    </row>
    <row r="24" spans="1:7" x14ac:dyDescent="0.3">
      <c r="A24" s="6"/>
      <c r="B24" s="6"/>
      <c r="C24" s="6"/>
      <c r="D24" s="6"/>
      <c r="E24" s="6"/>
      <c r="F24" s="6"/>
      <c r="G24" s="6"/>
    </row>
    <row r="25" spans="1:7" x14ac:dyDescent="0.3">
      <c r="A25" s="6"/>
      <c r="B25" s="6"/>
      <c r="C25" s="6"/>
      <c r="D25" s="6"/>
      <c r="E25" s="6"/>
      <c r="F25" s="6"/>
      <c r="G25" s="6"/>
    </row>
    <row r="26" spans="1:7" x14ac:dyDescent="0.3">
      <c r="A26" s="6"/>
      <c r="B26" s="6"/>
      <c r="C26" s="6"/>
      <c r="D26" s="6"/>
      <c r="E26" s="6"/>
      <c r="F26" s="6"/>
      <c r="G26" s="6"/>
    </row>
    <row r="27" spans="1:7" x14ac:dyDescent="0.3">
      <c r="A27" s="6"/>
      <c r="B27" s="6"/>
      <c r="C27" s="6"/>
      <c r="D27" s="6"/>
      <c r="E27" s="6"/>
      <c r="F27" s="6"/>
      <c r="G27" s="6"/>
    </row>
    <row r="28" spans="1:7" x14ac:dyDescent="0.3">
      <c r="A28" s="6"/>
      <c r="B28" s="6"/>
      <c r="C28" s="6"/>
      <c r="D28" s="6"/>
      <c r="E28" s="6"/>
      <c r="F28" s="6"/>
      <c r="G28" s="6"/>
    </row>
    <row r="29" spans="1:7" x14ac:dyDescent="0.3">
      <c r="A29" s="6"/>
      <c r="B29" s="6"/>
      <c r="C29" s="6"/>
      <c r="D29" s="6"/>
      <c r="E29" s="6"/>
      <c r="F29" s="6"/>
      <c r="G29" s="6"/>
    </row>
    <row r="30" spans="1:7" x14ac:dyDescent="0.3">
      <c r="A30" s="6"/>
      <c r="B30" s="6"/>
      <c r="C30" s="6"/>
      <c r="D30" s="6"/>
      <c r="E30" s="6"/>
      <c r="F30" s="6"/>
      <c r="G30" s="6"/>
    </row>
    <row r="31" spans="1:7" x14ac:dyDescent="0.3">
      <c r="A31" s="6"/>
      <c r="B31" s="6"/>
      <c r="C31" s="6"/>
      <c r="D31" s="6"/>
      <c r="E31" s="6"/>
      <c r="F31" s="6"/>
      <c r="G31" s="6"/>
    </row>
  </sheetData>
  <mergeCells count="6">
    <mergeCell ref="C5:G5"/>
    <mergeCell ref="B2:H2"/>
    <mergeCell ref="I2:J2"/>
    <mergeCell ref="B5:B6"/>
    <mergeCell ref="B13:G13"/>
    <mergeCell ref="B3:G3"/>
  </mergeCells>
  <pageMargins left="0.7" right="0.7" top="0.75" bottom="0.75" header="0.3" footer="0.3"/>
  <pageSetup scale="67"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2:F420"/>
  <sheetViews>
    <sheetView showGridLines="0" view="pageBreakPreview" zoomScaleNormal="100" zoomScaleSheetLayoutView="100" workbookViewId="0"/>
  </sheetViews>
  <sheetFormatPr defaultColWidth="9.109375" defaultRowHeight="13.2" x14ac:dyDescent="0.25"/>
  <cols>
    <col min="1" max="1" width="5" style="9" customWidth="1"/>
    <col min="2" max="2" width="39" style="9" customWidth="1"/>
    <col min="3" max="3" width="26.5546875" style="9" customWidth="1"/>
    <col min="4" max="4" width="28.33203125" style="9" customWidth="1"/>
    <col min="5" max="5" width="6.88671875" style="9" customWidth="1"/>
    <col min="6" max="6" width="14.6640625" style="9" customWidth="1"/>
    <col min="7" max="7" width="10.109375" style="9" customWidth="1"/>
    <col min="8" max="8" width="15.44140625" style="9" customWidth="1"/>
    <col min="9" max="9" width="13.44140625" style="9" customWidth="1"/>
    <col min="10" max="10" width="9.109375" style="9"/>
    <col min="11" max="11" width="13.6640625" style="9" customWidth="1"/>
    <col min="12" max="14" width="9.109375" style="9"/>
    <col min="15" max="15" width="17.5546875" style="9" customWidth="1"/>
    <col min="16" max="16" width="12.44140625" style="9" customWidth="1"/>
    <col min="17" max="16384" width="9.109375" style="9"/>
  </cols>
  <sheetData>
    <row r="2" spans="1:6" ht="13.95" customHeight="1" x14ac:dyDescent="0.25">
      <c r="A2" s="12"/>
      <c r="B2" s="860" t="s">
        <v>115</v>
      </c>
      <c r="C2" s="860"/>
      <c r="D2" s="860"/>
      <c r="E2" s="860"/>
      <c r="F2" s="860"/>
    </row>
    <row r="3" spans="1:6" ht="21" customHeight="1" x14ac:dyDescent="0.25">
      <c r="A3" s="12"/>
      <c r="B3" s="861" t="s">
        <v>53</v>
      </c>
      <c r="C3" s="861"/>
      <c r="D3" s="861"/>
      <c r="E3" s="681"/>
      <c r="F3" s="283"/>
    </row>
    <row r="4" spans="1:6" ht="17.399999999999999" customHeight="1" thickBot="1" x14ac:dyDescent="0.3">
      <c r="A4" s="12"/>
    </row>
    <row r="5" spans="1:6" ht="24" customHeight="1" thickBot="1" x14ac:dyDescent="0.3">
      <c r="A5" s="12"/>
      <c r="B5" s="854" t="s">
        <v>116</v>
      </c>
      <c r="C5" s="857" t="s">
        <v>117</v>
      </c>
      <c r="D5" s="858"/>
    </row>
    <row r="6" spans="1:6" ht="22.95" customHeight="1" thickBot="1" x14ac:dyDescent="0.3">
      <c r="A6" s="12"/>
      <c r="B6" s="856"/>
      <c r="C6" s="270" t="s">
        <v>84</v>
      </c>
      <c r="D6" s="270" t="s">
        <v>85</v>
      </c>
    </row>
    <row r="7" spans="1:6" ht="28.2" customHeight="1" x14ac:dyDescent="0.25">
      <c r="A7" s="12"/>
      <c r="B7" s="47" t="s">
        <v>118</v>
      </c>
      <c r="C7" s="59">
        <v>282408.03934651316</v>
      </c>
      <c r="D7" s="743">
        <v>260562.28144912049</v>
      </c>
      <c r="F7" s="13"/>
    </row>
    <row r="8" spans="1:6" ht="28.2" customHeight="1" x14ac:dyDescent="0.25">
      <c r="A8" s="12"/>
      <c r="B8" s="48" t="s">
        <v>119</v>
      </c>
      <c r="C8" s="59">
        <v>1896542.6770050505</v>
      </c>
      <c r="D8" s="743">
        <v>1858938.6259553612</v>
      </c>
      <c r="F8" s="13"/>
    </row>
    <row r="9" spans="1:6" ht="28.2" customHeight="1" x14ac:dyDescent="0.25">
      <c r="A9" s="12"/>
      <c r="B9" s="48" t="s">
        <v>120</v>
      </c>
      <c r="C9" s="59">
        <v>447120.73774000001</v>
      </c>
      <c r="D9" s="743">
        <v>577962.76732415718</v>
      </c>
      <c r="F9" s="13"/>
    </row>
    <row r="10" spans="1:6" ht="28.2" customHeight="1" x14ac:dyDescent="0.25">
      <c r="A10" s="12"/>
      <c r="B10" s="48" t="s">
        <v>121</v>
      </c>
      <c r="C10" s="59">
        <v>479695.24430271972</v>
      </c>
      <c r="D10" s="743">
        <v>568370.37246267998</v>
      </c>
      <c r="F10" s="13"/>
    </row>
    <row r="11" spans="1:6" ht="28.2" customHeight="1" x14ac:dyDescent="0.25">
      <c r="A11" s="12"/>
      <c r="B11" s="48" t="s">
        <v>122</v>
      </c>
      <c r="C11" s="59">
        <v>830056.48910442484</v>
      </c>
      <c r="D11" s="743">
        <v>985996.63001085282</v>
      </c>
      <c r="F11" s="13"/>
    </row>
    <row r="12" spans="1:6" ht="28.2" customHeight="1" x14ac:dyDescent="0.25">
      <c r="A12" s="12"/>
      <c r="B12" s="48" t="s">
        <v>123</v>
      </c>
      <c r="C12" s="59">
        <v>132072.91667711287</v>
      </c>
      <c r="D12" s="743">
        <v>162401.93309860138</v>
      </c>
      <c r="F12" s="13"/>
    </row>
    <row r="13" spans="1:6" ht="28.2" customHeight="1" x14ac:dyDescent="0.25">
      <c r="A13" s="12"/>
      <c r="B13" s="48" t="s">
        <v>124</v>
      </c>
      <c r="C13" s="59">
        <v>460996.82426864904</v>
      </c>
      <c r="D13" s="743">
        <v>561206.64773178485</v>
      </c>
      <c r="F13" s="13"/>
    </row>
    <row r="14" spans="1:6" ht="28.2" customHeight="1" x14ac:dyDescent="0.25">
      <c r="A14" s="12"/>
      <c r="B14" s="48" t="s">
        <v>125</v>
      </c>
      <c r="C14" s="59">
        <v>495682.99403099361</v>
      </c>
      <c r="D14" s="743">
        <v>471881.23145696911</v>
      </c>
      <c r="F14" s="13"/>
    </row>
    <row r="15" spans="1:6" ht="28.2" customHeight="1" x14ac:dyDescent="0.25">
      <c r="A15" s="12"/>
      <c r="B15" s="48" t="s">
        <v>126</v>
      </c>
      <c r="C15" s="59">
        <v>102052.31296253082</v>
      </c>
      <c r="D15" s="743">
        <v>141819.46212684922</v>
      </c>
      <c r="F15" s="13"/>
    </row>
    <row r="16" spans="1:6" ht="28.2" customHeight="1" x14ac:dyDescent="0.25">
      <c r="A16" s="12"/>
      <c r="B16" s="48" t="s">
        <v>127</v>
      </c>
      <c r="C16" s="59">
        <v>356557.84752337879</v>
      </c>
      <c r="D16" s="743">
        <v>428905.35552301316</v>
      </c>
      <c r="F16" s="13"/>
    </row>
    <row r="17" spans="1:6" ht="28.2" customHeight="1" x14ac:dyDescent="0.25">
      <c r="A17" s="12"/>
      <c r="B17" s="48" t="s">
        <v>128</v>
      </c>
      <c r="C17" s="59">
        <v>804284.92559771857</v>
      </c>
      <c r="D17" s="743">
        <v>755909.9911266712</v>
      </c>
      <c r="F17" s="13"/>
    </row>
    <row r="18" spans="1:6" ht="28.2" customHeight="1" x14ac:dyDescent="0.25">
      <c r="A18" s="12"/>
      <c r="B18" s="48" t="s">
        <v>129</v>
      </c>
      <c r="C18" s="59">
        <v>584085.6561979932</v>
      </c>
      <c r="D18" s="743">
        <v>789637.10206999991</v>
      </c>
      <c r="F18" s="13"/>
    </row>
    <row r="19" spans="1:6" ht="28.2" customHeight="1" x14ac:dyDescent="0.25">
      <c r="B19" s="48" t="s">
        <v>130</v>
      </c>
      <c r="C19" s="59">
        <v>1005431.96476</v>
      </c>
      <c r="D19" s="743">
        <v>1405930.5603200002</v>
      </c>
      <c r="F19" s="13"/>
    </row>
    <row r="20" spans="1:6" ht="28.2" customHeight="1" x14ac:dyDescent="0.25">
      <c r="B20" s="48" t="s">
        <v>131</v>
      </c>
      <c r="C20" s="59">
        <v>693605.49366697669</v>
      </c>
      <c r="D20" s="743">
        <v>797968.60338703997</v>
      </c>
      <c r="F20" s="13"/>
    </row>
    <row r="21" spans="1:6" ht="28.2" customHeight="1" x14ac:dyDescent="0.25">
      <c r="B21" s="48" t="s">
        <v>132</v>
      </c>
      <c r="C21" s="59">
        <v>5204415.4593296619</v>
      </c>
      <c r="D21" s="743">
        <v>5564026.115554627</v>
      </c>
      <c r="F21" s="13"/>
    </row>
    <row r="22" spans="1:6" ht="28.2" customHeight="1" x14ac:dyDescent="0.25">
      <c r="B22" s="48" t="s">
        <v>133</v>
      </c>
      <c r="C22" s="59">
        <v>57225.226999999999</v>
      </c>
      <c r="D22" s="743">
        <v>29602.072</v>
      </c>
      <c r="F22" s="13"/>
    </row>
    <row r="23" spans="1:6" ht="28.2" customHeight="1" thickBot="1" x14ac:dyDescent="0.3">
      <c r="B23" s="330" t="s">
        <v>134</v>
      </c>
      <c r="C23" s="744">
        <v>13832234.809513723</v>
      </c>
      <c r="D23" s="745">
        <v>15361119.751597727</v>
      </c>
      <c r="F23" s="13"/>
    </row>
    <row r="24" spans="1:6" ht="28.2" customHeight="1" thickBot="1" x14ac:dyDescent="0.3">
      <c r="B24" s="331" t="s">
        <v>135</v>
      </c>
      <c r="C24" s="694">
        <v>-851989.38873999973</v>
      </c>
      <c r="D24" s="695">
        <v>-1168741.6036002701</v>
      </c>
    </row>
    <row r="25" spans="1:6" ht="28.2" customHeight="1" thickBot="1" x14ac:dyDescent="0.3">
      <c r="B25" s="332" t="s">
        <v>136</v>
      </c>
      <c r="C25" s="696">
        <v>-207851.42167766913</v>
      </c>
      <c r="D25" s="697">
        <v>-203976.24806235</v>
      </c>
    </row>
    <row r="26" spans="1:6" ht="28.2" customHeight="1" thickBot="1" x14ac:dyDescent="0.3">
      <c r="B26" s="62" t="s">
        <v>137</v>
      </c>
      <c r="C26" s="63">
        <v>12772393.999096055</v>
      </c>
      <c r="D26" s="94">
        <v>13988401.899935108</v>
      </c>
    </row>
    <row r="27" spans="1:6" ht="20.100000000000001" customHeight="1" x14ac:dyDescent="0.25"/>
    <row r="28" spans="1:6" ht="20.100000000000001" customHeight="1" x14ac:dyDescent="0.25"/>
    <row r="29" spans="1:6" ht="20.100000000000001" customHeight="1" x14ac:dyDescent="0.25"/>
    <row r="30" spans="1:6" ht="20.100000000000001" customHeight="1" x14ac:dyDescent="0.25"/>
    <row r="31" spans="1:6" ht="20.100000000000001" customHeight="1" x14ac:dyDescent="0.25"/>
    <row r="32" spans="1:6" ht="20.100000000000001" customHeight="1" x14ac:dyDescent="0.25"/>
    <row r="33" spans="1:4" ht="20.100000000000001" customHeight="1" x14ac:dyDescent="0.25"/>
    <row r="34" spans="1:4" ht="20.100000000000001" customHeight="1" x14ac:dyDescent="0.25"/>
    <row r="35" spans="1:4" ht="20.100000000000001" customHeight="1" x14ac:dyDescent="0.25"/>
    <row r="36" spans="1:4" ht="20.100000000000001" customHeight="1" x14ac:dyDescent="0.25">
      <c r="A36" s="14"/>
      <c r="B36" s="15"/>
      <c r="C36" s="15"/>
      <c r="D36" s="15"/>
    </row>
    <row r="37" spans="1:4" ht="20.100000000000001" customHeight="1" x14ac:dyDescent="0.25">
      <c r="A37" s="15"/>
      <c r="B37" s="15"/>
      <c r="C37" s="15"/>
      <c r="D37" s="15"/>
    </row>
    <row r="38" spans="1:4" ht="20.100000000000001" customHeight="1" x14ac:dyDescent="0.25">
      <c r="A38" s="15"/>
      <c r="B38" s="15"/>
      <c r="C38" s="15"/>
      <c r="D38" s="15"/>
    </row>
    <row r="39" spans="1:4" ht="20.100000000000001" customHeight="1" x14ac:dyDescent="0.25">
      <c r="A39" s="15"/>
      <c r="B39" s="15"/>
      <c r="C39" s="15"/>
      <c r="D39" s="15"/>
    </row>
    <row r="40" spans="1:4" ht="20.100000000000001" customHeight="1" x14ac:dyDescent="0.25"/>
    <row r="41" spans="1:4" ht="20.100000000000001" customHeight="1" x14ac:dyDescent="0.25">
      <c r="B41" s="16"/>
      <c r="C41" s="16"/>
      <c r="D41" s="16"/>
    </row>
    <row r="42" spans="1:4" ht="20.100000000000001" customHeight="1" x14ac:dyDescent="0.25"/>
    <row r="43" spans="1:4" ht="20.100000000000001" customHeight="1" x14ac:dyDescent="0.25"/>
    <row r="44" spans="1:4" ht="20.100000000000001" customHeight="1" x14ac:dyDescent="0.25"/>
    <row r="45" spans="1:4" ht="20.100000000000001" customHeight="1" x14ac:dyDescent="0.25"/>
    <row r="46" spans="1:4" ht="20.100000000000001" customHeight="1" x14ac:dyDescent="0.25"/>
    <row r="47" spans="1:4" ht="20.100000000000001" customHeight="1" x14ac:dyDescent="0.25"/>
    <row r="48" spans="1:4"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0.100000000000001" customHeight="1" x14ac:dyDescent="0.25"/>
    <row r="55" ht="20.100000000000001" customHeight="1" x14ac:dyDescent="0.25"/>
    <row r="56" ht="20.100000000000001" customHeight="1" x14ac:dyDescent="0.25"/>
    <row r="57" ht="20.100000000000001" customHeight="1" x14ac:dyDescent="0.25"/>
    <row r="58" ht="20.100000000000001" customHeight="1" x14ac:dyDescent="0.25"/>
    <row r="59" ht="20.100000000000001" customHeight="1" x14ac:dyDescent="0.25"/>
    <row r="60" ht="20.100000000000001" customHeight="1" x14ac:dyDescent="0.25"/>
    <row r="61" ht="20.100000000000001" customHeight="1" x14ac:dyDescent="0.25"/>
    <row r="62" ht="20.100000000000001" customHeight="1" x14ac:dyDescent="0.25"/>
    <row r="63" ht="20.100000000000001" customHeight="1" x14ac:dyDescent="0.25"/>
    <row r="64" ht="20.100000000000001" customHeight="1" x14ac:dyDescent="0.25"/>
    <row r="65" spans="1:1" ht="20.100000000000001" customHeight="1" x14ac:dyDescent="0.25">
      <c r="A65" s="17"/>
    </row>
    <row r="66" spans="1:1" ht="20.100000000000001" customHeight="1" x14ac:dyDescent="0.25"/>
    <row r="67" spans="1:1" ht="20.100000000000001" customHeight="1" x14ac:dyDescent="0.25"/>
    <row r="68" spans="1:1" ht="20.100000000000001" customHeight="1" x14ac:dyDescent="0.25"/>
    <row r="69" spans="1:1" ht="20.100000000000001" customHeight="1" x14ac:dyDescent="0.25"/>
    <row r="70" spans="1:1" ht="20.100000000000001" customHeight="1" x14ac:dyDescent="0.25"/>
    <row r="71" spans="1:1" ht="20.100000000000001" customHeight="1" x14ac:dyDescent="0.25"/>
    <row r="72" spans="1:1" ht="20.100000000000001" customHeight="1" x14ac:dyDescent="0.25"/>
    <row r="73" spans="1:1" ht="20.100000000000001" customHeight="1" x14ac:dyDescent="0.25"/>
    <row r="74" spans="1:1" ht="20.100000000000001" customHeight="1" x14ac:dyDescent="0.25"/>
    <row r="75" spans="1:1" ht="20.100000000000001" customHeight="1" x14ac:dyDescent="0.25"/>
    <row r="76" spans="1:1" ht="20.100000000000001" customHeight="1" x14ac:dyDescent="0.25"/>
    <row r="77" spans="1:1" ht="20.100000000000001" customHeight="1" x14ac:dyDescent="0.25"/>
    <row r="78" spans="1:1" ht="20.100000000000001" customHeight="1" x14ac:dyDescent="0.25"/>
    <row r="79" spans="1:1" ht="20.100000000000001" customHeight="1" x14ac:dyDescent="0.25"/>
    <row r="80" spans="1:1" ht="20.100000000000001" customHeight="1" x14ac:dyDescent="0.25"/>
    <row r="81" spans="1:1" ht="20.100000000000001" customHeight="1" x14ac:dyDescent="0.25"/>
    <row r="82" spans="1:1" ht="20.100000000000001" customHeight="1" x14ac:dyDescent="0.25"/>
    <row r="83" spans="1:1" ht="20.100000000000001" customHeight="1" x14ac:dyDescent="0.25"/>
    <row r="84" spans="1:1" ht="20.100000000000001" customHeight="1" x14ac:dyDescent="0.25"/>
    <row r="85" spans="1:1" ht="20.100000000000001" customHeight="1" x14ac:dyDescent="0.25"/>
    <row r="86" spans="1:1" ht="20.100000000000001" customHeight="1" x14ac:dyDescent="0.25"/>
    <row r="87" spans="1:1" ht="20.100000000000001" customHeight="1" x14ac:dyDescent="0.25"/>
    <row r="88" spans="1:1" ht="20.100000000000001" customHeight="1" x14ac:dyDescent="0.25"/>
    <row r="89" spans="1:1" ht="20.100000000000001" customHeight="1" x14ac:dyDescent="0.25">
      <c r="A89" s="17"/>
    </row>
    <row r="90" spans="1:1" ht="20.100000000000001" customHeight="1" x14ac:dyDescent="0.25"/>
    <row r="91" spans="1:1" ht="20.100000000000001" customHeight="1" x14ac:dyDescent="0.25"/>
    <row r="92" spans="1:1" ht="20.100000000000001" customHeight="1" x14ac:dyDescent="0.25"/>
    <row r="93" spans="1:1" ht="20.100000000000001" customHeight="1" x14ac:dyDescent="0.25"/>
    <row r="94" spans="1:1" ht="20.100000000000001" customHeight="1" x14ac:dyDescent="0.25"/>
    <row r="95" spans="1:1" ht="20.100000000000001" customHeight="1" x14ac:dyDescent="0.25"/>
    <row r="96" spans="1:1" ht="20.100000000000001" customHeight="1" x14ac:dyDescent="0.25"/>
    <row r="97" ht="20.100000000000001" customHeight="1" x14ac:dyDescent="0.25"/>
    <row r="98" ht="20.100000000000001" customHeight="1" x14ac:dyDescent="0.25"/>
    <row r="99" ht="20.100000000000001" customHeight="1" x14ac:dyDescent="0.25"/>
    <row r="100" ht="20.100000000000001" customHeight="1" x14ac:dyDescent="0.25"/>
    <row r="101" ht="20.100000000000001" customHeight="1" x14ac:dyDescent="0.25"/>
    <row r="102" ht="20.100000000000001" customHeight="1" x14ac:dyDescent="0.25"/>
    <row r="103" ht="20.100000000000001" customHeight="1" x14ac:dyDescent="0.25"/>
    <row r="104" ht="20.100000000000001" customHeight="1" x14ac:dyDescent="0.25"/>
    <row r="105" ht="20.100000000000001" customHeight="1" x14ac:dyDescent="0.25"/>
    <row r="106" ht="20.100000000000001" customHeight="1" x14ac:dyDescent="0.25"/>
    <row r="107" ht="20.100000000000001" customHeight="1" x14ac:dyDescent="0.25"/>
    <row r="108" ht="20.100000000000001" customHeight="1" x14ac:dyDescent="0.25"/>
    <row r="109" ht="20.100000000000001" customHeight="1" x14ac:dyDescent="0.25"/>
    <row r="110" ht="20.100000000000001" customHeight="1" x14ac:dyDescent="0.25"/>
    <row r="111" ht="20.100000000000001" customHeight="1" x14ac:dyDescent="0.25"/>
    <row r="112" ht="20.100000000000001" customHeight="1" x14ac:dyDescent="0.25"/>
    <row r="113" spans="1:1" ht="20.100000000000001" customHeight="1" x14ac:dyDescent="0.25">
      <c r="A113" s="17"/>
    </row>
    <row r="114" spans="1:1" ht="20.100000000000001" customHeight="1" x14ac:dyDescent="0.25"/>
    <row r="115" spans="1:1" ht="20.100000000000001" customHeight="1" x14ac:dyDescent="0.25"/>
    <row r="116" spans="1:1" ht="20.100000000000001" customHeight="1" x14ac:dyDescent="0.25"/>
    <row r="117" spans="1:1" ht="20.100000000000001" customHeight="1" x14ac:dyDescent="0.25"/>
    <row r="118" spans="1:1" ht="20.100000000000001" customHeight="1" x14ac:dyDescent="0.25"/>
    <row r="119" spans="1:1" ht="20.100000000000001" customHeight="1" x14ac:dyDescent="0.25"/>
    <row r="120" spans="1:1" ht="20.100000000000001" customHeight="1" x14ac:dyDescent="0.25"/>
    <row r="121" spans="1:1" ht="20.100000000000001" customHeight="1" x14ac:dyDescent="0.25"/>
    <row r="122" spans="1:1" ht="20.100000000000001" customHeight="1" x14ac:dyDescent="0.25"/>
    <row r="123" spans="1:1" ht="20.100000000000001" customHeight="1" x14ac:dyDescent="0.25"/>
    <row r="124" spans="1:1" ht="20.100000000000001" customHeight="1" x14ac:dyDescent="0.25"/>
    <row r="125" spans="1:1" ht="20.100000000000001" customHeight="1" x14ac:dyDescent="0.25"/>
    <row r="126" spans="1:1" ht="20.100000000000001" customHeight="1" x14ac:dyDescent="0.25"/>
    <row r="127" spans="1:1" ht="20.100000000000001" customHeight="1" x14ac:dyDescent="0.25"/>
    <row r="128" spans="1:1" ht="20.100000000000001" customHeight="1" x14ac:dyDescent="0.25"/>
    <row r="129" ht="20.100000000000001" customHeight="1" x14ac:dyDescent="0.25"/>
    <row r="130" ht="20.100000000000001" customHeight="1" x14ac:dyDescent="0.25"/>
    <row r="131" ht="20.100000000000001" customHeight="1" x14ac:dyDescent="0.25"/>
    <row r="132" ht="20.100000000000001" customHeight="1" x14ac:dyDescent="0.25"/>
    <row r="133" ht="20.100000000000001" customHeight="1" x14ac:dyDescent="0.25"/>
    <row r="134" ht="20.100000000000001" customHeight="1" x14ac:dyDescent="0.25"/>
    <row r="135" ht="20.100000000000001" customHeight="1" x14ac:dyDescent="0.25"/>
    <row r="136" ht="20.100000000000001" customHeight="1" x14ac:dyDescent="0.25"/>
    <row r="137" ht="20.100000000000001" customHeight="1" x14ac:dyDescent="0.25"/>
    <row r="138" ht="20.100000000000001" customHeight="1" x14ac:dyDescent="0.25"/>
    <row r="139" ht="20.100000000000001" customHeight="1" x14ac:dyDescent="0.25"/>
    <row r="140" ht="20.100000000000001" customHeight="1" x14ac:dyDescent="0.25"/>
    <row r="141" ht="20.100000000000001" customHeight="1" x14ac:dyDescent="0.25"/>
    <row r="142" ht="20.100000000000001" customHeight="1" x14ac:dyDescent="0.25"/>
    <row r="143" ht="20.100000000000001" customHeight="1" x14ac:dyDescent="0.25"/>
    <row r="144" ht="20.100000000000001" customHeight="1" x14ac:dyDescent="0.25"/>
    <row r="145" ht="20.100000000000001" customHeight="1" x14ac:dyDescent="0.25"/>
    <row r="146" ht="20.100000000000001" customHeight="1" x14ac:dyDescent="0.25"/>
    <row r="147" ht="20.100000000000001" customHeight="1" x14ac:dyDescent="0.25"/>
    <row r="148" ht="20.100000000000001" customHeight="1" x14ac:dyDescent="0.25"/>
    <row r="149" ht="20.100000000000001" customHeight="1" x14ac:dyDescent="0.25"/>
    <row r="150" ht="20.100000000000001" customHeight="1" x14ac:dyDescent="0.25"/>
    <row r="151" ht="20.100000000000001" customHeight="1" x14ac:dyDescent="0.25"/>
    <row r="152" ht="20.100000000000001" customHeight="1" x14ac:dyDescent="0.25"/>
    <row r="153" ht="20.100000000000001" customHeight="1" x14ac:dyDescent="0.25"/>
    <row r="154" ht="20.100000000000001" customHeight="1" x14ac:dyDescent="0.25"/>
    <row r="155" ht="20.100000000000001" customHeight="1" x14ac:dyDescent="0.25"/>
    <row r="156" ht="20.100000000000001" customHeight="1" x14ac:dyDescent="0.25"/>
    <row r="157" ht="20.100000000000001" customHeight="1" x14ac:dyDescent="0.25"/>
    <row r="158" ht="20.100000000000001" customHeight="1" x14ac:dyDescent="0.25"/>
    <row r="159" ht="20.100000000000001" customHeight="1" x14ac:dyDescent="0.25"/>
    <row r="160" ht="20.100000000000001" customHeight="1" x14ac:dyDescent="0.25"/>
    <row r="161" spans="1:1" ht="20.100000000000001" customHeight="1" x14ac:dyDescent="0.25">
      <c r="A161" s="17"/>
    </row>
    <row r="162" spans="1:1" ht="20.100000000000001" customHeight="1" x14ac:dyDescent="0.25"/>
    <row r="163" spans="1:1" ht="20.100000000000001" customHeight="1" x14ac:dyDescent="0.25"/>
    <row r="164" spans="1:1" ht="20.100000000000001" customHeight="1" x14ac:dyDescent="0.25"/>
    <row r="165" spans="1:1" ht="20.100000000000001" customHeight="1" x14ac:dyDescent="0.25"/>
    <row r="166" spans="1:1" ht="20.100000000000001" customHeight="1" x14ac:dyDescent="0.25"/>
    <row r="167" spans="1:1" ht="20.100000000000001" customHeight="1" x14ac:dyDescent="0.25"/>
    <row r="168" spans="1:1" ht="20.100000000000001" customHeight="1" x14ac:dyDescent="0.25"/>
    <row r="169" spans="1:1" ht="20.100000000000001" customHeight="1" x14ac:dyDescent="0.25"/>
    <row r="170" spans="1:1" ht="20.100000000000001" customHeight="1" x14ac:dyDescent="0.25"/>
    <row r="171" spans="1:1" ht="20.100000000000001" customHeight="1" x14ac:dyDescent="0.25"/>
    <row r="172" spans="1:1" ht="20.100000000000001" customHeight="1" x14ac:dyDescent="0.25"/>
    <row r="173" spans="1:1" ht="20.100000000000001" customHeight="1" x14ac:dyDescent="0.25"/>
    <row r="174" spans="1:1" ht="20.100000000000001" customHeight="1" x14ac:dyDescent="0.25"/>
    <row r="175" spans="1:1" ht="20.100000000000001" customHeight="1" x14ac:dyDescent="0.25"/>
    <row r="176" spans="1:1" ht="20.100000000000001" customHeight="1" x14ac:dyDescent="0.25"/>
    <row r="177" spans="1:1" ht="20.100000000000001" customHeight="1" x14ac:dyDescent="0.25"/>
    <row r="178" spans="1:1" ht="20.100000000000001" customHeight="1" x14ac:dyDescent="0.25"/>
    <row r="179" spans="1:1" ht="20.100000000000001" customHeight="1" x14ac:dyDescent="0.25"/>
    <row r="180" spans="1:1" ht="20.100000000000001" customHeight="1" x14ac:dyDescent="0.25"/>
    <row r="181" spans="1:1" ht="20.100000000000001" customHeight="1" x14ac:dyDescent="0.25"/>
    <row r="182" spans="1:1" ht="20.100000000000001" customHeight="1" x14ac:dyDescent="0.25"/>
    <row r="183" spans="1:1" ht="20.100000000000001" customHeight="1" x14ac:dyDescent="0.25"/>
    <row r="184" spans="1:1" ht="20.100000000000001" customHeight="1" x14ac:dyDescent="0.25"/>
    <row r="185" spans="1:1" ht="20.100000000000001" customHeight="1" x14ac:dyDescent="0.25">
      <c r="A185" s="17"/>
    </row>
    <row r="186" spans="1:1" ht="20.100000000000001" customHeight="1" x14ac:dyDescent="0.25"/>
    <row r="187" spans="1:1" ht="20.100000000000001" customHeight="1" x14ac:dyDescent="0.25"/>
    <row r="188" spans="1:1" ht="20.100000000000001" customHeight="1" x14ac:dyDescent="0.25"/>
    <row r="189" spans="1:1" ht="20.100000000000001" customHeight="1" x14ac:dyDescent="0.25"/>
    <row r="190" spans="1:1" ht="20.100000000000001" customHeight="1" x14ac:dyDescent="0.25"/>
    <row r="191" spans="1:1" ht="20.100000000000001" customHeight="1" x14ac:dyDescent="0.25"/>
    <row r="192" spans="1:1" ht="20.100000000000001" customHeight="1" x14ac:dyDescent="0.25"/>
    <row r="193" ht="20.100000000000001" customHeight="1" x14ac:dyDescent="0.25"/>
    <row r="194" ht="20.100000000000001" customHeight="1" x14ac:dyDescent="0.25"/>
    <row r="195" ht="20.100000000000001" customHeight="1" x14ac:dyDescent="0.25"/>
    <row r="196" ht="20.100000000000001" customHeight="1" x14ac:dyDescent="0.25"/>
    <row r="197" ht="20.100000000000001" customHeight="1" x14ac:dyDescent="0.25"/>
    <row r="198" ht="20.100000000000001" customHeight="1" x14ac:dyDescent="0.25"/>
    <row r="199" ht="20.100000000000001" customHeight="1" x14ac:dyDescent="0.25"/>
    <row r="200" ht="20.100000000000001" customHeight="1" x14ac:dyDescent="0.25"/>
    <row r="201" ht="20.100000000000001" customHeight="1" x14ac:dyDescent="0.25"/>
    <row r="202" ht="20.100000000000001" customHeight="1" x14ac:dyDescent="0.25"/>
    <row r="203" ht="20.100000000000001" customHeight="1" x14ac:dyDescent="0.25"/>
    <row r="204" ht="20.100000000000001" customHeight="1" x14ac:dyDescent="0.25"/>
    <row r="205" ht="20.100000000000001" customHeight="1" x14ac:dyDescent="0.25"/>
    <row r="206" ht="20.100000000000001" customHeight="1" x14ac:dyDescent="0.25"/>
    <row r="207" ht="20.100000000000001" customHeight="1" x14ac:dyDescent="0.25"/>
    <row r="208" ht="20.100000000000001" customHeight="1" x14ac:dyDescent="0.25"/>
    <row r="209" spans="1:1" ht="20.100000000000001" customHeight="1" x14ac:dyDescent="0.25">
      <c r="A209" s="17"/>
    </row>
    <row r="210" spans="1:1" ht="20.100000000000001" customHeight="1" x14ac:dyDescent="0.25"/>
    <row r="211" spans="1:1" ht="20.100000000000001" customHeight="1" x14ac:dyDescent="0.25"/>
    <row r="212" spans="1:1" ht="20.100000000000001" customHeight="1" x14ac:dyDescent="0.25"/>
    <row r="213" spans="1:1" ht="20.100000000000001" customHeight="1" x14ac:dyDescent="0.25"/>
    <row r="214" spans="1:1" ht="20.100000000000001" customHeight="1" x14ac:dyDescent="0.25"/>
    <row r="215" spans="1:1" ht="20.100000000000001" customHeight="1" x14ac:dyDescent="0.25"/>
    <row r="216" spans="1:1" ht="20.100000000000001" customHeight="1" x14ac:dyDescent="0.25"/>
    <row r="217" spans="1:1" ht="20.100000000000001" customHeight="1" x14ac:dyDescent="0.25"/>
    <row r="218" spans="1:1" ht="20.100000000000001" customHeight="1" x14ac:dyDescent="0.25"/>
    <row r="219" spans="1:1" ht="20.100000000000001" customHeight="1" x14ac:dyDescent="0.25"/>
    <row r="220" spans="1:1" ht="20.100000000000001" customHeight="1" x14ac:dyDescent="0.25"/>
    <row r="221" spans="1:1" ht="20.100000000000001" customHeight="1" x14ac:dyDescent="0.25"/>
    <row r="222" spans="1:1" ht="20.100000000000001" customHeight="1" x14ac:dyDescent="0.25"/>
    <row r="223" spans="1:1" ht="20.100000000000001" customHeight="1" x14ac:dyDescent="0.25"/>
    <row r="224" spans="1:1" ht="20.100000000000001" customHeight="1" x14ac:dyDescent="0.25"/>
    <row r="225" spans="1:1" ht="20.100000000000001" customHeight="1" x14ac:dyDescent="0.25"/>
    <row r="226" spans="1:1" ht="20.100000000000001" customHeight="1" x14ac:dyDescent="0.25"/>
    <row r="227" spans="1:1" ht="20.100000000000001" customHeight="1" x14ac:dyDescent="0.25"/>
    <row r="228" spans="1:1" ht="20.100000000000001" customHeight="1" x14ac:dyDescent="0.25"/>
    <row r="229" spans="1:1" ht="20.100000000000001" customHeight="1" x14ac:dyDescent="0.25"/>
    <row r="230" spans="1:1" ht="20.100000000000001" customHeight="1" x14ac:dyDescent="0.25"/>
    <row r="231" spans="1:1" ht="20.100000000000001" customHeight="1" x14ac:dyDescent="0.25"/>
    <row r="232" spans="1:1" ht="20.100000000000001" customHeight="1" x14ac:dyDescent="0.25"/>
    <row r="233" spans="1:1" ht="20.100000000000001" customHeight="1" x14ac:dyDescent="0.25">
      <c r="A233" s="18"/>
    </row>
    <row r="234" spans="1:1" ht="20.100000000000001" customHeight="1" x14ac:dyDescent="0.25">
      <c r="A234" s="19"/>
    </row>
    <row r="235" spans="1:1" ht="20.100000000000001" customHeight="1" x14ac:dyDescent="0.25">
      <c r="A235" s="19"/>
    </row>
    <row r="236" spans="1:1" ht="20.100000000000001" customHeight="1" x14ac:dyDescent="0.25">
      <c r="A236" s="19"/>
    </row>
    <row r="237" spans="1:1" ht="20.100000000000001" customHeight="1" x14ac:dyDescent="0.25">
      <c r="A237" s="19"/>
    </row>
    <row r="238" spans="1:1" ht="20.100000000000001" customHeight="1" x14ac:dyDescent="0.25">
      <c r="A238" s="19"/>
    </row>
    <row r="239" spans="1:1" ht="20.100000000000001" customHeight="1" x14ac:dyDescent="0.25">
      <c r="A239" s="19"/>
    </row>
    <row r="240" spans="1:1" ht="20.100000000000001" customHeight="1" x14ac:dyDescent="0.25">
      <c r="A240" s="19"/>
    </row>
    <row r="241" spans="1:1" ht="20.100000000000001" customHeight="1" x14ac:dyDescent="0.25">
      <c r="A241" s="19"/>
    </row>
    <row r="242" spans="1:1" ht="20.100000000000001" customHeight="1" x14ac:dyDescent="0.25">
      <c r="A242" s="19"/>
    </row>
    <row r="243" spans="1:1" ht="20.100000000000001" customHeight="1" x14ac:dyDescent="0.25">
      <c r="A243" s="19"/>
    </row>
    <row r="244" spans="1:1" ht="20.100000000000001" customHeight="1" x14ac:dyDescent="0.25">
      <c r="A244" s="19"/>
    </row>
    <row r="245" spans="1:1" ht="20.100000000000001" customHeight="1" x14ac:dyDescent="0.25">
      <c r="A245" s="19"/>
    </row>
    <row r="246" spans="1:1" ht="20.100000000000001" customHeight="1" x14ac:dyDescent="0.25"/>
    <row r="247" spans="1:1" ht="20.100000000000001" customHeight="1" x14ac:dyDescent="0.25"/>
    <row r="248" spans="1:1" ht="20.100000000000001" customHeight="1" x14ac:dyDescent="0.25"/>
    <row r="249" spans="1:1" ht="20.100000000000001" customHeight="1" x14ac:dyDescent="0.25"/>
    <row r="250" spans="1:1" ht="20.100000000000001" customHeight="1" x14ac:dyDescent="0.25"/>
    <row r="251" spans="1:1" ht="20.100000000000001" customHeight="1" x14ac:dyDescent="0.25"/>
    <row r="252" spans="1:1" ht="20.100000000000001" customHeight="1" x14ac:dyDescent="0.25"/>
    <row r="253" spans="1:1" ht="20.100000000000001" customHeight="1" x14ac:dyDescent="0.25"/>
    <row r="254" spans="1:1" ht="20.100000000000001" customHeight="1" x14ac:dyDescent="0.25"/>
    <row r="255" spans="1:1" ht="20.100000000000001" customHeight="1" x14ac:dyDescent="0.25"/>
    <row r="256" spans="1:1" ht="20.100000000000001" customHeight="1" x14ac:dyDescent="0.25"/>
    <row r="257" spans="1:1" ht="20.100000000000001" customHeight="1" x14ac:dyDescent="0.25">
      <c r="A257" s="18"/>
    </row>
    <row r="258" spans="1:1" ht="20.100000000000001" customHeight="1" x14ac:dyDescent="0.25"/>
    <row r="259" spans="1:1" ht="20.100000000000001" customHeight="1" x14ac:dyDescent="0.25"/>
    <row r="260" spans="1:1" ht="20.100000000000001" customHeight="1" x14ac:dyDescent="0.25"/>
    <row r="261" spans="1:1" ht="20.100000000000001" customHeight="1" x14ac:dyDescent="0.25"/>
    <row r="262" spans="1:1" ht="20.100000000000001" customHeight="1" x14ac:dyDescent="0.25"/>
    <row r="263" spans="1:1" ht="20.100000000000001" customHeight="1" x14ac:dyDescent="0.25"/>
    <row r="264" spans="1:1" ht="20.100000000000001" customHeight="1" x14ac:dyDescent="0.25"/>
    <row r="265" spans="1:1" ht="20.100000000000001" customHeight="1" x14ac:dyDescent="0.25"/>
    <row r="266" spans="1:1" ht="20.100000000000001" customHeight="1" x14ac:dyDescent="0.25"/>
    <row r="267" spans="1:1" ht="20.100000000000001" customHeight="1" x14ac:dyDescent="0.25"/>
    <row r="268" spans="1:1" ht="20.100000000000001" customHeight="1" x14ac:dyDescent="0.25"/>
    <row r="269" spans="1:1" ht="20.100000000000001" customHeight="1" x14ac:dyDescent="0.25"/>
    <row r="270" spans="1:1" ht="20.100000000000001" customHeight="1" x14ac:dyDescent="0.25"/>
    <row r="271" spans="1:1" ht="20.100000000000001" customHeight="1" x14ac:dyDescent="0.25"/>
    <row r="272" spans="1:1" ht="20.100000000000001" customHeight="1" x14ac:dyDescent="0.25"/>
    <row r="273" spans="1:1" ht="20.100000000000001" customHeight="1" x14ac:dyDescent="0.25"/>
    <row r="274" spans="1:1" ht="20.100000000000001" customHeight="1" x14ac:dyDescent="0.25"/>
    <row r="275" spans="1:1" ht="20.100000000000001" customHeight="1" x14ac:dyDescent="0.25"/>
    <row r="276" spans="1:1" ht="20.100000000000001" customHeight="1" x14ac:dyDescent="0.25"/>
    <row r="277" spans="1:1" ht="20.100000000000001" customHeight="1" x14ac:dyDescent="0.25"/>
    <row r="278" spans="1:1" ht="20.100000000000001" customHeight="1" x14ac:dyDescent="0.25"/>
    <row r="279" spans="1:1" ht="20.100000000000001" customHeight="1" x14ac:dyDescent="0.25"/>
    <row r="280" spans="1:1" ht="20.100000000000001" customHeight="1" x14ac:dyDescent="0.25"/>
    <row r="281" spans="1:1" ht="20.100000000000001" customHeight="1" x14ac:dyDescent="0.25">
      <c r="A281" s="17"/>
    </row>
    <row r="282" spans="1:1" ht="20.100000000000001" customHeight="1" x14ac:dyDescent="0.25"/>
    <row r="283" spans="1:1" ht="20.100000000000001" customHeight="1" x14ac:dyDescent="0.25"/>
    <row r="284" spans="1:1" ht="20.100000000000001" customHeight="1" x14ac:dyDescent="0.25"/>
    <row r="285" spans="1:1" ht="20.100000000000001" customHeight="1" x14ac:dyDescent="0.25"/>
    <row r="286" spans="1:1" ht="20.100000000000001" customHeight="1" x14ac:dyDescent="0.25"/>
    <row r="287" spans="1:1" ht="20.100000000000001" customHeight="1" x14ac:dyDescent="0.25"/>
    <row r="288" spans="1:1"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spans="1:1" ht="20.100000000000001" customHeight="1" x14ac:dyDescent="0.25">
      <c r="A305" s="18"/>
    </row>
    <row r="306" spans="1:1" ht="20.100000000000001" customHeight="1" x14ac:dyDescent="0.25"/>
    <row r="307" spans="1:1" ht="20.100000000000001" customHeight="1" x14ac:dyDescent="0.25"/>
    <row r="308" spans="1:1" ht="20.100000000000001" customHeight="1" x14ac:dyDescent="0.25"/>
    <row r="309" spans="1:1" ht="20.100000000000001" customHeight="1" x14ac:dyDescent="0.25"/>
    <row r="310" spans="1:1" ht="20.100000000000001" customHeight="1" x14ac:dyDescent="0.25"/>
    <row r="311" spans="1:1" ht="20.100000000000001" customHeight="1" x14ac:dyDescent="0.25"/>
    <row r="312" spans="1:1" ht="20.100000000000001" customHeight="1" x14ac:dyDescent="0.25"/>
    <row r="313" spans="1:1" ht="20.100000000000001" customHeight="1" x14ac:dyDescent="0.25"/>
    <row r="314" spans="1:1" ht="20.100000000000001" customHeight="1" x14ac:dyDescent="0.25"/>
    <row r="315" spans="1:1" ht="20.100000000000001" customHeight="1" x14ac:dyDescent="0.25"/>
    <row r="316" spans="1:1" ht="20.100000000000001" customHeight="1" x14ac:dyDescent="0.25"/>
    <row r="317" spans="1:1" ht="20.100000000000001" customHeight="1" x14ac:dyDescent="0.25"/>
    <row r="318" spans="1:1" ht="20.100000000000001" customHeight="1" x14ac:dyDescent="0.25"/>
    <row r="319" spans="1:1" ht="20.100000000000001" customHeight="1" x14ac:dyDescent="0.25"/>
    <row r="320" spans="1:1" ht="20.100000000000001" customHeight="1" x14ac:dyDescent="0.25"/>
    <row r="321" spans="1:1" ht="20.100000000000001" customHeight="1" x14ac:dyDescent="0.25"/>
    <row r="322" spans="1:1" ht="20.100000000000001" customHeight="1" x14ac:dyDescent="0.25"/>
    <row r="323" spans="1:1" ht="20.100000000000001" customHeight="1" x14ac:dyDescent="0.25"/>
    <row r="324" spans="1:1" ht="20.100000000000001" customHeight="1" x14ac:dyDescent="0.25"/>
    <row r="325" spans="1:1" ht="20.100000000000001" customHeight="1" x14ac:dyDescent="0.25"/>
    <row r="326" spans="1:1" ht="20.100000000000001" customHeight="1" x14ac:dyDescent="0.25"/>
    <row r="327" spans="1:1" ht="20.100000000000001" customHeight="1" x14ac:dyDescent="0.25"/>
    <row r="328" spans="1:1" ht="20.100000000000001" customHeight="1" x14ac:dyDescent="0.25"/>
    <row r="329" spans="1:1" ht="20.100000000000001" customHeight="1" x14ac:dyDescent="0.25">
      <c r="A329" s="18"/>
    </row>
    <row r="330" spans="1:1" ht="20.100000000000001" customHeight="1" x14ac:dyDescent="0.25"/>
    <row r="331" spans="1:1" ht="20.100000000000001" customHeight="1" x14ac:dyDescent="0.25"/>
    <row r="332" spans="1:1" ht="20.100000000000001" customHeight="1" x14ac:dyDescent="0.25"/>
    <row r="333" spans="1:1" ht="20.100000000000001" customHeight="1" x14ac:dyDescent="0.25"/>
    <row r="334" spans="1:1" ht="20.100000000000001" customHeight="1" x14ac:dyDescent="0.25"/>
    <row r="335" spans="1:1" ht="20.100000000000001" customHeight="1" x14ac:dyDescent="0.25"/>
    <row r="336" spans="1:1" ht="20.100000000000001" customHeight="1" x14ac:dyDescent="0.25"/>
    <row r="337" ht="20.100000000000001" customHeight="1" x14ac:dyDescent="0.25"/>
    <row r="338" ht="20.100000000000001" customHeight="1" x14ac:dyDescent="0.25"/>
    <row r="339" ht="20.100000000000001" customHeight="1" x14ac:dyDescent="0.25"/>
    <row r="340" ht="20.100000000000001" customHeight="1" x14ac:dyDescent="0.25"/>
    <row r="341" ht="20.100000000000001" customHeight="1" x14ac:dyDescent="0.25"/>
    <row r="342" ht="20.100000000000001" customHeight="1" x14ac:dyDescent="0.25"/>
    <row r="343" ht="20.100000000000001" customHeight="1" x14ac:dyDescent="0.25"/>
    <row r="344" ht="20.100000000000001" customHeight="1" x14ac:dyDescent="0.25"/>
    <row r="345" ht="20.100000000000001" customHeight="1" x14ac:dyDescent="0.25"/>
    <row r="346" ht="20.100000000000001" customHeight="1" x14ac:dyDescent="0.25"/>
    <row r="347" ht="20.100000000000001" customHeight="1" x14ac:dyDescent="0.25"/>
    <row r="348" ht="20.100000000000001" customHeight="1" x14ac:dyDescent="0.25"/>
    <row r="349" ht="20.100000000000001" customHeight="1" x14ac:dyDescent="0.25"/>
    <row r="350" ht="20.100000000000001" customHeight="1" x14ac:dyDescent="0.25"/>
    <row r="351" ht="20.100000000000001" customHeight="1" x14ac:dyDescent="0.25"/>
    <row r="352" ht="20.100000000000001" customHeight="1" x14ac:dyDescent="0.25"/>
    <row r="353" spans="1:1" ht="20.100000000000001" customHeight="1" x14ac:dyDescent="0.25">
      <c r="A353" s="17"/>
    </row>
    <row r="354" spans="1:1" ht="20.100000000000001" customHeight="1" x14ac:dyDescent="0.25"/>
    <row r="355" spans="1:1" ht="20.100000000000001" customHeight="1" x14ac:dyDescent="0.25"/>
    <row r="356" spans="1:1" ht="20.100000000000001" customHeight="1" x14ac:dyDescent="0.25"/>
    <row r="357" spans="1:1" ht="20.100000000000001" customHeight="1" x14ac:dyDescent="0.25"/>
    <row r="358" spans="1:1" ht="20.100000000000001" customHeight="1" x14ac:dyDescent="0.25"/>
    <row r="359" spans="1:1" ht="20.100000000000001" customHeight="1" x14ac:dyDescent="0.25"/>
    <row r="360" spans="1:1" ht="20.100000000000001" customHeight="1" x14ac:dyDescent="0.25"/>
    <row r="361" spans="1:1" ht="20.100000000000001" customHeight="1" x14ac:dyDescent="0.25"/>
    <row r="362" spans="1:1" ht="20.100000000000001" customHeight="1" x14ac:dyDescent="0.25"/>
    <row r="363" spans="1:1" ht="20.100000000000001" customHeight="1" x14ac:dyDescent="0.25"/>
    <row r="364" spans="1:1" ht="20.100000000000001" customHeight="1" x14ac:dyDescent="0.25"/>
    <row r="365" spans="1:1" ht="20.100000000000001" customHeight="1" x14ac:dyDescent="0.25"/>
    <row r="366" spans="1:1" ht="20.100000000000001" customHeight="1" x14ac:dyDescent="0.25"/>
    <row r="367" spans="1:1" ht="20.100000000000001" customHeight="1" x14ac:dyDescent="0.25"/>
    <row r="368" spans="1:1" ht="20.100000000000001" customHeight="1" x14ac:dyDescent="0.25"/>
    <row r="369" spans="1:1" ht="20.100000000000001" customHeight="1" x14ac:dyDescent="0.25"/>
    <row r="370" spans="1:1" ht="20.100000000000001" customHeight="1" x14ac:dyDescent="0.25"/>
    <row r="371" spans="1:1" ht="20.100000000000001" customHeight="1" x14ac:dyDescent="0.25"/>
    <row r="372" spans="1:1" ht="20.100000000000001" customHeight="1" x14ac:dyDescent="0.25"/>
    <row r="373" spans="1:1" ht="20.100000000000001" customHeight="1" x14ac:dyDescent="0.25"/>
    <row r="374" spans="1:1" ht="20.100000000000001" customHeight="1" x14ac:dyDescent="0.25"/>
    <row r="375" spans="1:1" ht="20.100000000000001" customHeight="1" x14ac:dyDescent="0.25"/>
    <row r="376" spans="1:1" ht="20.100000000000001" customHeight="1" x14ac:dyDescent="0.25"/>
    <row r="377" spans="1:1" ht="20.100000000000001" customHeight="1" x14ac:dyDescent="0.25">
      <c r="A377" s="18"/>
    </row>
    <row r="378" spans="1:1" ht="20.100000000000001" customHeight="1" x14ac:dyDescent="0.25">
      <c r="A378" s="15"/>
    </row>
    <row r="379" spans="1:1" ht="20.100000000000001" customHeight="1" x14ac:dyDescent="0.25">
      <c r="A379" s="19"/>
    </row>
    <row r="380" spans="1:1" ht="20.100000000000001" customHeight="1" x14ac:dyDescent="0.25">
      <c r="A380" s="19"/>
    </row>
    <row r="381" spans="1:1" ht="20.100000000000001" customHeight="1" x14ac:dyDescent="0.25">
      <c r="A381" s="19"/>
    </row>
    <row r="382" spans="1:1" ht="20.100000000000001" customHeight="1" x14ac:dyDescent="0.25">
      <c r="A382" s="19"/>
    </row>
    <row r="383" spans="1:1" ht="20.100000000000001" customHeight="1" x14ac:dyDescent="0.25">
      <c r="A383" s="19"/>
    </row>
    <row r="384" spans="1:1" ht="20.100000000000001" customHeight="1" x14ac:dyDescent="0.25">
      <c r="A384" s="19"/>
    </row>
    <row r="385" spans="1:1" ht="20.100000000000001" customHeight="1" x14ac:dyDescent="0.25">
      <c r="A385" s="19"/>
    </row>
    <row r="386" spans="1:1" ht="20.100000000000001" customHeight="1" x14ac:dyDescent="0.25">
      <c r="A386" s="19"/>
    </row>
    <row r="387" spans="1:1" ht="20.100000000000001" customHeight="1" x14ac:dyDescent="0.25">
      <c r="A387" s="19"/>
    </row>
    <row r="388" spans="1:1" ht="20.100000000000001" customHeight="1" x14ac:dyDescent="0.25">
      <c r="A388" s="19"/>
    </row>
    <row r="389" spans="1:1" ht="20.100000000000001" customHeight="1" x14ac:dyDescent="0.25">
      <c r="A389" s="19"/>
    </row>
    <row r="390" spans="1:1" ht="20.100000000000001" customHeight="1" x14ac:dyDescent="0.25">
      <c r="A390" s="19"/>
    </row>
    <row r="391" spans="1:1" ht="20.100000000000001" customHeight="1" x14ac:dyDescent="0.25">
      <c r="A391" s="19"/>
    </row>
    <row r="392" spans="1:1" ht="20.100000000000001" customHeight="1" x14ac:dyDescent="0.25">
      <c r="A392" s="19"/>
    </row>
    <row r="393" spans="1:1" ht="20.100000000000001" customHeight="1" x14ac:dyDescent="0.25">
      <c r="A393" s="19"/>
    </row>
    <row r="394" spans="1:1" ht="20.100000000000001" customHeight="1" x14ac:dyDescent="0.25">
      <c r="A394" s="19"/>
    </row>
    <row r="395" spans="1:1" ht="20.100000000000001" customHeight="1" x14ac:dyDescent="0.25"/>
    <row r="396" spans="1:1" ht="20.100000000000001" customHeight="1" x14ac:dyDescent="0.25"/>
    <row r="397" spans="1:1" ht="20.100000000000001" customHeight="1" x14ac:dyDescent="0.25"/>
    <row r="398" spans="1:1" ht="20.100000000000001" customHeight="1" x14ac:dyDescent="0.25"/>
    <row r="399" spans="1:1" ht="20.100000000000001" customHeight="1" x14ac:dyDescent="0.25"/>
    <row r="400" spans="1:1" ht="20.100000000000001" customHeight="1" x14ac:dyDescent="0.25"/>
    <row r="401" spans="1:1" ht="20.100000000000001" customHeight="1" x14ac:dyDescent="0.25">
      <c r="A401" s="20"/>
    </row>
    <row r="402" spans="1:1" ht="20.100000000000001" customHeight="1" x14ac:dyDescent="0.25"/>
    <row r="403" spans="1:1" ht="20.100000000000001" customHeight="1" x14ac:dyDescent="0.25"/>
    <row r="404" spans="1:1" ht="20.100000000000001" customHeight="1" x14ac:dyDescent="0.25"/>
    <row r="405" spans="1:1" ht="20.100000000000001" customHeight="1" x14ac:dyDescent="0.25"/>
    <row r="406" spans="1:1" ht="20.100000000000001" customHeight="1" x14ac:dyDescent="0.25"/>
    <row r="407" spans="1:1" ht="20.100000000000001" customHeight="1" x14ac:dyDescent="0.25"/>
    <row r="408" spans="1:1" ht="20.100000000000001" customHeight="1" x14ac:dyDescent="0.25"/>
    <row r="409" spans="1:1" ht="20.100000000000001" customHeight="1" x14ac:dyDescent="0.25"/>
    <row r="410" spans="1:1" ht="20.100000000000001" customHeight="1" x14ac:dyDescent="0.25"/>
    <row r="411" spans="1:1" ht="20.100000000000001" customHeight="1" x14ac:dyDescent="0.25"/>
    <row r="412" spans="1:1" ht="20.100000000000001" customHeight="1" x14ac:dyDescent="0.25"/>
    <row r="413" spans="1:1" ht="20.100000000000001" customHeight="1" x14ac:dyDescent="0.25"/>
    <row r="414" spans="1:1" ht="20.100000000000001" customHeight="1" x14ac:dyDescent="0.25"/>
    <row r="415" spans="1:1" ht="20.100000000000001" customHeight="1" x14ac:dyDescent="0.25"/>
    <row r="416" spans="1:1" ht="20.100000000000001" customHeight="1" x14ac:dyDescent="0.25"/>
    <row r="417" ht="20.100000000000001" customHeight="1" x14ac:dyDescent="0.25"/>
    <row r="418" ht="20.100000000000001" customHeight="1" x14ac:dyDescent="0.25"/>
    <row r="419" ht="20.100000000000001" customHeight="1" x14ac:dyDescent="0.25"/>
    <row r="420" ht="20.100000000000001" customHeight="1" x14ac:dyDescent="0.25"/>
  </sheetData>
  <mergeCells count="4">
    <mergeCell ref="B2:F2"/>
    <mergeCell ref="B5:B6"/>
    <mergeCell ref="C5:D5"/>
    <mergeCell ref="B3:D3"/>
  </mergeCells>
  <pageMargins left="0.7" right="0.7" top="0.75" bottom="0.75" header="0.3" footer="0.3"/>
  <pageSetup scale="73" orientation="portrait" verticalDpi="0" r:id="rId1"/>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H14"/>
  <sheetViews>
    <sheetView showGridLines="0" view="pageBreakPreview" zoomScaleNormal="100" zoomScaleSheetLayoutView="100" workbookViewId="0"/>
  </sheetViews>
  <sheetFormatPr defaultColWidth="9.109375" defaultRowHeight="13.2" x14ac:dyDescent="0.25"/>
  <cols>
    <col min="1" max="1" width="3.6640625" style="9" customWidth="1"/>
    <col min="2" max="2" width="19" style="9" customWidth="1"/>
    <col min="3" max="7" width="20.6640625" style="9" customWidth="1"/>
    <col min="8" max="8" width="6.6640625" style="9" customWidth="1"/>
    <col min="9" max="9" width="14.6640625" style="9" customWidth="1"/>
    <col min="10" max="10" width="11.5546875" style="9" customWidth="1"/>
    <col min="11" max="11" width="10.5546875" style="9" customWidth="1"/>
    <col min="12" max="13" width="9.109375" style="9"/>
    <col min="14" max="14" width="12.33203125" style="9" customWidth="1"/>
    <col min="15" max="16384" width="9.109375" style="9"/>
  </cols>
  <sheetData>
    <row r="1" spans="2:8" x14ac:dyDescent="0.25">
      <c r="B1" s="10"/>
    </row>
    <row r="2" spans="2:8" ht="13.8" x14ac:dyDescent="0.25">
      <c r="B2" s="683" t="s">
        <v>138</v>
      </c>
      <c r="C2" s="683"/>
      <c r="D2" s="683"/>
      <c r="E2" s="683"/>
      <c r="F2" s="683"/>
      <c r="G2" s="683"/>
      <c r="H2" s="682"/>
    </row>
    <row r="3" spans="2:8" ht="14.4" customHeight="1" x14ac:dyDescent="0.25">
      <c r="B3" s="861" t="s">
        <v>54</v>
      </c>
      <c r="C3" s="861"/>
      <c r="D3" s="861"/>
      <c r="E3" s="861"/>
      <c r="F3" s="861"/>
      <c r="G3" s="861"/>
      <c r="H3" s="284"/>
    </row>
    <row r="4" spans="2:8" ht="13.8" thickBot="1" x14ac:dyDescent="0.3"/>
    <row r="5" spans="2:8" ht="27" customHeight="1" thickBot="1" x14ac:dyDescent="0.3">
      <c r="B5" s="854" t="s">
        <v>95</v>
      </c>
      <c r="C5" s="857" t="s">
        <v>139</v>
      </c>
      <c r="D5" s="859"/>
      <c r="E5" s="859"/>
      <c r="F5" s="859"/>
      <c r="G5" s="858"/>
    </row>
    <row r="6" spans="2:8" ht="25.2" customHeight="1" thickBot="1" x14ac:dyDescent="0.3">
      <c r="B6" s="856"/>
      <c r="C6" s="270">
        <v>2019</v>
      </c>
      <c r="D6" s="270">
        <v>2020</v>
      </c>
      <c r="E6" s="270">
        <v>2021</v>
      </c>
      <c r="F6" s="270" t="s">
        <v>84</v>
      </c>
      <c r="G6" s="270" t="s">
        <v>85</v>
      </c>
      <c r="H6" s="322"/>
    </row>
    <row r="7" spans="2:8" ht="30" customHeight="1" x14ac:dyDescent="0.25">
      <c r="B7" s="56" t="s">
        <v>100</v>
      </c>
      <c r="C7" s="59">
        <v>234408</v>
      </c>
      <c r="D7" s="59">
        <v>220196</v>
      </c>
      <c r="E7" s="59">
        <v>236361</v>
      </c>
      <c r="F7" s="59">
        <v>235204</v>
      </c>
      <c r="G7" s="743">
        <v>209660</v>
      </c>
    </row>
    <row r="8" spans="2:8" ht="30" customHeight="1" x14ac:dyDescent="0.25">
      <c r="B8" s="57" t="s">
        <v>101</v>
      </c>
      <c r="C8" s="59">
        <v>179001</v>
      </c>
      <c r="D8" s="59">
        <v>137093</v>
      </c>
      <c r="E8" s="59">
        <v>160258</v>
      </c>
      <c r="F8" s="59">
        <v>159900</v>
      </c>
      <c r="G8" s="743">
        <v>142833</v>
      </c>
    </row>
    <row r="9" spans="2:8" ht="30" customHeight="1" x14ac:dyDescent="0.25">
      <c r="B9" s="57" t="s">
        <v>102</v>
      </c>
      <c r="C9" s="59">
        <v>5937989</v>
      </c>
      <c r="D9" s="59">
        <v>5917348</v>
      </c>
      <c r="E9" s="59">
        <v>5957037</v>
      </c>
      <c r="F9" s="59">
        <v>5715815</v>
      </c>
      <c r="G9" s="743">
        <v>5760128</v>
      </c>
    </row>
    <row r="10" spans="2:8" ht="30" customHeight="1" x14ac:dyDescent="0.25">
      <c r="B10" s="57" t="s">
        <v>140</v>
      </c>
      <c r="C10" s="59">
        <v>2919884</v>
      </c>
      <c r="D10" s="59">
        <v>3067955</v>
      </c>
      <c r="E10" s="59">
        <v>3285221</v>
      </c>
      <c r="F10" s="59">
        <v>3343658</v>
      </c>
      <c r="G10" s="743">
        <v>3423527.154305914</v>
      </c>
    </row>
    <row r="11" spans="2:8" ht="30" customHeight="1" x14ac:dyDescent="0.25">
      <c r="B11" s="57" t="s">
        <v>141</v>
      </c>
      <c r="C11" s="59">
        <v>3018105</v>
      </c>
      <c r="D11" s="59">
        <v>2849393</v>
      </c>
      <c r="E11" s="59">
        <v>2671816</v>
      </c>
      <c r="F11" s="59">
        <v>2372157</v>
      </c>
      <c r="G11" s="743">
        <v>2336600.845694086</v>
      </c>
    </row>
    <row r="12" spans="2:8" ht="30" customHeight="1" x14ac:dyDescent="0.25">
      <c r="B12" s="57" t="s">
        <v>103</v>
      </c>
      <c r="C12" s="59">
        <v>23237</v>
      </c>
      <c r="D12" s="59">
        <v>28985</v>
      </c>
      <c r="E12" s="59">
        <v>31336</v>
      </c>
      <c r="F12" s="59">
        <v>35124</v>
      </c>
      <c r="G12" s="743">
        <v>43856</v>
      </c>
    </row>
    <row r="13" spans="2:8" ht="30" customHeight="1" x14ac:dyDescent="0.25">
      <c r="B13" s="60" t="s">
        <v>104</v>
      </c>
      <c r="C13" s="61">
        <v>329509</v>
      </c>
      <c r="D13" s="61">
        <v>235933</v>
      </c>
      <c r="E13" s="61">
        <v>235238</v>
      </c>
      <c r="F13" s="61">
        <v>306573</v>
      </c>
      <c r="G13" s="755">
        <v>271320</v>
      </c>
    </row>
    <row r="14" spans="2:8" ht="30" customHeight="1" thickBot="1" x14ac:dyDescent="0.3">
      <c r="B14" s="62" t="s">
        <v>90</v>
      </c>
      <c r="C14" s="63">
        <v>6704144</v>
      </c>
      <c r="D14" s="63">
        <v>6539555</v>
      </c>
      <c r="E14" s="63">
        <v>6620230</v>
      </c>
      <c r="F14" s="63">
        <v>6452616</v>
      </c>
      <c r="G14" s="94">
        <v>6427797</v>
      </c>
    </row>
  </sheetData>
  <mergeCells count="3">
    <mergeCell ref="B5:B6"/>
    <mergeCell ref="C5:G5"/>
    <mergeCell ref="B3:G3"/>
  </mergeCells>
  <pageMargins left="0.7" right="0.7" top="0.75" bottom="0.75" header="0.3" footer="0.3"/>
  <pageSetup scale="6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31</vt:i4>
      </vt:variant>
    </vt:vector>
  </HeadingPairs>
  <TitlesOfParts>
    <vt:vector size="63" baseType="lpstr">
      <vt:lpstr>Cover</vt:lpstr>
      <vt:lpstr>Abbreviations</vt:lpstr>
      <vt:lpstr>Notes</vt:lpstr>
      <vt:lpstr>Content</vt:lpstr>
      <vt:lpstr>1.Market Share</vt:lpstr>
      <vt:lpstr>2.GWP - Segment Wise</vt:lpstr>
      <vt:lpstr>3.Reinsurance &amp; Retention </vt:lpstr>
      <vt:lpstr>4.GWP - Misc. Insurance</vt:lpstr>
      <vt:lpstr>5.Number of Policies </vt:lpstr>
      <vt:lpstr>6.Policies Inforce </vt:lpstr>
      <vt:lpstr>7.Expense Analysis -overall</vt:lpstr>
      <vt:lpstr>8.Expense Analysis - Classwise</vt:lpstr>
      <vt:lpstr>9.Concentration of assets I</vt:lpstr>
      <vt:lpstr>10.Concentration of assest II</vt:lpstr>
      <vt:lpstr>11. Credit Quality</vt:lpstr>
      <vt:lpstr>12.TAC and CAR</vt:lpstr>
      <vt:lpstr>13.TAC</vt:lpstr>
      <vt:lpstr>14.RCR </vt:lpstr>
      <vt:lpstr>15. GWP Class &amp; Com. Wise </vt:lpstr>
      <vt:lpstr>16. Retention  </vt:lpstr>
      <vt:lpstr>17. Reinsurance Premium</vt:lpstr>
      <vt:lpstr>18. Earned premium</vt:lpstr>
      <vt:lpstr>19.Concen Assets-Companywis </vt:lpstr>
      <vt:lpstr>20.TAC,CAR,RCR </vt:lpstr>
      <vt:lpstr>21. TAC</vt:lpstr>
      <vt:lpstr>22. RCR</vt:lpstr>
      <vt:lpstr>23. Claims Incurred</vt:lpstr>
      <vt:lpstr>24. Combined Ratio-Com wise</vt:lpstr>
      <vt:lpstr>25. BS 2023 </vt:lpstr>
      <vt:lpstr>26. BS 2022 </vt:lpstr>
      <vt:lpstr>27. P &amp; L - 2023</vt:lpstr>
      <vt:lpstr>28.P &amp; L- 2022 </vt:lpstr>
      <vt:lpstr>'1.Market Share'!Print_Area</vt:lpstr>
      <vt:lpstr>'11. Credit Quality'!Print_Area</vt:lpstr>
      <vt:lpstr>'12.TAC and CAR'!Print_Area</vt:lpstr>
      <vt:lpstr>'13.TAC'!Print_Area</vt:lpstr>
      <vt:lpstr>'14.RCR '!Print_Area</vt:lpstr>
      <vt:lpstr>'15. GWP Class &amp; Com. Wise '!Print_Area</vt:lpstr>
      <vt:lpstr>'16. Retention  '!Print_Area</vt:lpstr>
      <vt:lpstr>'17. Reinsurance Premium'!Print_Area</vt:lpstr>
      <vt:lpstr>'18. Earned premium'!Print_Area</vt:lpstr>
      <vt:lpstr>'19.Concen Assets-Companywis '!Print_Area</vt:lpstr>
      <vt:lpstr>'2.GWP - Segment Wise'!Print_Area</vt:lpstr>
      <vt:lpstr>'20.TAC,CAR,RCR '!Print_Area</vt:lpstr>
      <vt:lpstr>'21. TAC'!Print_Area</vt:lpstr>
      <vt:lpstr>'22. RCR'!Print_Area</vt:lpstr>
      <vt:lpstr>'23. Claims Incurred'!Print_Area</vt:lpstr>
      <vt:lpstr>'24. Combined Ratio-Com wise'!Print_Area</vt:lpstr>
      <vt:lpstr>'25. BS 2023 '!Print_Area</vt:lpstr>
      <vt:lpstr>'26. BS 2022 '!Print_Area</vt:lpstr>
      <vt:lpstr>'27. P &amp; L - 2023'!Print_Area</vt:lpstr>
      <vt:lpstr>'28.P &amp; L- 2022 '!Print_Area</vt:lpstr>
      <vt:lpstr>'3.Reinsurance &amp; Retention '!Print_Area</vt:lpstr>
      <vt:lpstr>'4.GWP - Misc. Insurance'!Print_Area</vt:lpstr>
      <vt:lpstr>'5.Number of Policies '!Print_Area</vt:lpstr>
      <vt:lpstr>'6.Policies Inforce '!Print_Area</vt:lpstr>
      <vt:lpstr>'7.Expense Analysis -overall'!Print_Area</vt:lpstr>
      <vt:lpstr>'8.Expense Analysis - Classwise'!Print_Area</vt:lpstr>
      <vt:lpstr>'9.Concentration of assets I'!Print_Area</vt:lpstr>
      <vt:lpstr>Abbreviations!Print_Area</vt:lpstr>
      <vt:lpstr>Content!Print_Area</vt:lpstr>
      <vt:lpstr>Cover!Print_Area</vt:lpstr>
      <vt:lpstr>Notes!Print_Area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malin vijayantha</dc:creator>
  <cp:keywords/>
  <dc:description/>
  <cp:lastModifiedBy>malin vijayantha</cp:lastModifiedBy>
  <cp:revision/>
  <dcterms:created xsi:type="dcterms:W3CDTF">2024-10-24T08:11:31Z</dcterms:created>
  <dcterms:modified xsi:type="dcterms:W3CDTF">2024-11-11T11:05:17Z</dcterms:modified>
  <cp:category/>
  <cp:contentStatus/>
</cp:coreProperties>
</file>